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480" windowHeight="10920"/>
  </bookViews>
  <sheets>
    <sheet name="Изменения на 2013 год (2)" sheetId="3" r:id="rId1"/>
  </sheets>
  <definedNames>
    <definedName name="_xlnm.Print_Titles" localSheetId="0">'Изменения на 2013 год (2)'!$4:$5</definedName>
    <definedName name="_xlnm.Print_Area" localSheetId="0">'Изменения на 2013 год (2)'!$A$1:$N$194</definedName>
  </definedNames>
  <calcPr calcId="145621"/>
</workbook>
</file>

<file path=xl/calcChain.xml><?xml version="1.0" encoding="utf-8"?>
<calcChain xmlns="http://schemas.openxmlformats.org/spreadsheetml/2006/main">
  <c r="F26" i="3" l="1"/>
  <c r="F47" i="3" s="1"/>
  <c r="G26" i="3"/>
  <c r="G47" i="3" s="1"/>
  <c r="H26" i="3"/>
  <c r="H47" i="3" s="1"/>
  <c r="I26" i="3"/>
  <c r="I47" i="3" s="1"/>
  <c r="J26" i="3"/>
  <c r="J47" i="3" s="1"/>
  <c r="K26" i="3"/>
  <c r="K47" i="3" s="1"/>
  <c r="L26" i="3"/>
  <c r="L47" i="3" s="1"/>
  <c r="F25" i="3"/>
  <c r="F46" i="3" s="1"/>
  <c r="G25" i="3"/>
  <c r="G46" i="3" s="1"/>
  <c r="H25" i="3"/>
  <c r="H46" i="3" s="1"/>
  <c r="I25" i="3"/>
  <c r="I46" i="3" s="1"/>
  <c r="J25" i="3"/>
  <c r="J46" i="3" s="1"/>
  <c r="K25" i="3"/>
  <c r="K46" i="3" s="1"/>
  <c r="L25" i="3"/>
  <c r="L46" i="3" s="1"/>
  <c r="J187" i="3"/>
  <c r="K187" i="3"/>
  <c r="L187" i="3"/>
  <c r="J188" i="3"/>
  <c r="K188" i="3"/>
  <c r="L188" i="3"/>
  <c r="J189" i="3"/>
  <c r="K189" i="3"/>
  <c r="L189" i="3"/>
  <c r="J12" i="3"/>
  <c r="H12" i="3"/>
  <c r="J16" i="3"/>
  <c r="H16" i="3"/>
  <c r="J23" i="3"/>
  <c r="J24" i="3"/>
  <c r="H23" i="3"/>
  <c r="H24" i="3"/>
  <c r="H30" i="3"/>
  <c r="I30" i="3"/>
  <c r="J30" i="3"/>
  <c r="H37" i="3"/>
  <c r="I37" i="3"/>
  <c r="J37" i="3"/>
  <c r="H40" i="3"/>
  <c r="I40" i="3"/>
  <c r="J40" i="3"/>
  <c r="J43" i="3"/>
  <c r="H43" i="3"/>
  <c r="J93" i="3"/>
  <c r="J94" i="3"/>
  <c r="J95" i="3"/>
  <c r="J102" i="3"/>
  <c r="J103" i="3"/>
  <c r="J104" i="3"/>
  <c r="J194" i="3"/>
  <c r="J164" i="3"/>
  <c r="J165" i="3"/>
  <c r="J166" i="3"/>
  <c r="J127" i="3"/>
  <c r="J128" i="3"/>
  <c r="J129" i="3"/>
  <c r="J130" i="3"/>
  <c r="J172" i="3" s="1"/>
  <c r="J70" i="3"/>
  <c r="J169" i="3" s="1"/>
  <c r="J71" i="3"/>
  <c r="J72" i="3"/>
  <c r="J67" i="3"/>
  <c r="J68" i="3"/>
  <c r="J49" i="3"/>
  <c r="J58" i="3"/>
  <c r="J171" i="3" l="1"/>
  <c r="J45" i="3"/>
  <c r="L186" i="3"/>
  <c r="J192" i="3"/>
  <c r="J193" i="3"/>
  <c r="J170" i="3"/>
  <c r="J191" i="3" s="1"/>
  <c r="K186" i="3"/>
  <c r="J66" i="3"/>
  <c r="H45" i="3"/>
  <c r="J186" i="3"/>
  <c r="J44" i="3"/>
  <c r="H44" i="3"/>
  <c r="F72" i="3"/>
  <c r="H72" i="3"/>
  <c r="I72" i="3"/>
  <c r="K72" i="3"/>
  <c r="L72" i="3"/>
  <c r="G72" i="3"/>
  <c r="H187" i="3"/>
  <c r="G187" i="3"/>
  <c r="F187" i="3"/>
  <c r="I187" i="3"/>
  <c r="E183" i="3"/>
  <c r="E182" i="3"/>
  <c r="G71" i="3"/>
  <c r="J190" i="3" l="1"/>
  <c r="F188" i="3"/>
  <c r="G188" i="3"/>
  <c r="H188" i="3"/>
  <c r="I188" i="3"/>
  <c r="E181" i="3"/>
  <c r="E180" i="3"/>
  <c r="F71" i="3"/>
  <c r="H71" i="3"/>
  <c r="I71" i="3"/>
  <c r="K71" i="3"/>
  <c r="L71" i="3"/>
  <c r="H130" i="3"/>
  <c r="H172" i="3" s="1"/>
  <c r="H193" i="3" s="1"/>
  <c r="I130" i="3"/>
  <c r="K130" i="3"/>
  <c r="L130" i="3"/>
  <c r="L172" i="3" s="1"/>
  <c r="L193" i="3" s="1"/>
  <c r="G130" i="3"/>
  <c r="G128" i="3"/>
  <c r="H128" i="3"/>
  <c r="I128" i="3"/>
  <c r="K128" i="3"/>
  <c r="L128" i="3"/>
  <c r="G129" i="3"/>
  <c r="H129" i="3"/>
  <c r="I129" i="3"/>
  <c r="K129" i="3"/>
  <c r="L129" i="3"/>
  <c r="E141" i="3"/>
  <c r="E142" i="3"/>
  <c r="E143" i="3"/>
  <c r="G104" i="3"/>
  <c r="H104" i="3"/>
  <c r="I104" i="3"/>
  <c r="K104" i="3"/>
  <c r="L104" i="3"/>
  <c r="F104" i="3"/>
  <c r="G103" i="3"/>
  <c r="H103" i="3"/>
  <c r="I103" i="3"/>
  <c r="K103" i="3"/>
  <c r="L103" i="3"/>
  <c r="F103" i="3"/>
  <c r="F130" i="3"/>
  <c r="F172" i="3" s="1"/>
  <c r="F193" i="3" s="1"/>
  <c r="K172" i="3"/>
  <c r="K193" i="3" s="1"/>
  <c r="I127" i="3"/>
  <c r="L70" i="3"/>
  <c r="K70" i="3"/>
  <c r="E36" i="3"/>
  <c r="E35" i="3"/>
  <c r="E34" i="3"/>
  <c r="E33" i="3"/>
  <c r="E32" i="3"/>
  <c r="E76" i="3"/>
  <c r="E75" i="3"/>
  <c r="E90" i="3"/>
  <c r="E89" i="3"/>
  <c r="G189" i="3"/>
  <c r="G194" i="3" s="1"/>
  <c r="H189" i="3"/>
  <c r="H194" i="3" s="1"/>
  <c r="I189" i="3"/>
  <c r="I194" i="3" s="1"/>
  <c r="K194" i="3"/>
  <c r="L194" i="3"/>
  <c r="F189" i="3"/>
  <c r="F194" i="3" s="1"/>
  <c r="K127" i="3"/>
  <c r="L127" i="3"/>
  <c r="I172" i="3"/>
  <c r="I193" i="3" s="1"/>
  <c r="F166" i="3"/>
  <c r="G166" i="3"/>
  <c r="H166" i="3"/>
  <c r="I166" i="3"/>
  <c r="K166" i="3"/>
  <c r="L166" i="3"/>
  <c r="F165" i="3"/>
  <c r="G165" i="3"/>
  <c r="H165" i="3"/>
  <c r="I165" i="3"/>
  <c r="K165" i="3"/>
  <c r="L165" i="3"/>
  <c r="E167" i="3"/>
  <c r="E165" i="3" s="1"/>
  <c r="K164" i="3"/>
  <c r="L164" i="3"/>
  <c r="G102" i="3"/>
  <c r="H102" i="3"/>
  <c r="I102" i="3"/>
  <c r="K102" i="3"/>
  <c r="L102" i="3"/>
  <c r="G93" i="3"/>
  <c r="H93" i="3"/>
  <c r="I93" i="3"/>
  <c r="K93" i="3"/>
  <c r="L93" i="3"/>
  <c r="F93" i="3"/>
  <c r="G95" i="3"/>
  <c r="H95" i="3"/>
  <c r="I95" i="3"/>
  <c r="K95" i="3"/>
  <c r="L95" i="3"/>
  <c r="F95" i="3"/>
  <c r="G94" i="3"/>
  <c r="H94" i="3"/>
  <c r="I94" i="3"/>
  <c r="K94" i="3"/>
  <c r="L94" i="3"/>
  <c r="F94" i="3"/>
  <c r="G70" i="3"/>
  <c r="H70" i="3"/>
  <c r="I70" i="3"/>
  <c r="F70" i="3"/>
  <c r="K58" i="3"/>
  <c r="L58" i="3"/>
  <c r="G68" i="3"/>
  <c r="H68" i="3"/>
  <c r="I68" i="3"/>
  <c r="K68" i="3"/>
  <c r="L68" i="3"/>
  <c r="F68" i="3"/>
  <c r="G67" i="3"/>
  <c r="H67" i="3"/>
  <c r="I67" i="3"/>
  <c r="I66" i="3" s="1"/>
  <c r="K67" i="3"/>
  <c r="K66" i="3" s="1"/>
  <c r="L67" i="3"/>
  <c r="F67" i="3"/>
  <c r="E185" i="3"/>
  <c r="E184" i="3"/>
  <c r="E179" i="3"/>
  <c r="E178" i="3"/>
  <c r="E177" i="3"/>
  <c r="E176" i="3"/>
  <c r="E175" i="3"/>
  <c r="E174" i="3"/>
  <c r="E168" i="3"/>
  <c r="E166" i="3" s="1"/>
  <c r="I164" i="3"/>
  <c r="H164" i="3"/>
  <c r="G164" i="3"/>
  <c r="F164" i="3"/>
  <c r="E163" i="3"/>
  <c r="E162" i="3"/>
  <c r="E161" i="3"/>
  <c r="E160" i="3"/>
  <c r="E159" i="3"/>
  <c r="F158" i="3"/>
  <c r="E158" i="3" s="1"/>
  <c r="F157" i="3"/>
  <c r="E157" i="3" s="1"/>
  <c r="E156" i="3"/>
  <c r="E155" i="3"/>
  <c r="E154" i="3"/>
  <c r="F153" i="3"/>
  <c r="E153" i="3" s="1"/>
  <c r="E152" i="3"/>
  <c r="E151" i="3"/>
  <c r="E150" i="3"/>
  <c r="F149" i="3"/>
  <c r="E149" i="3" s="1"/>
  <c r="E148" i="3"/>
  <c r="E147" i="3"/>
  <c r="E146" i="3"/>
  <c r="E145" i="3"/>
  <c r="E144" i="3"/>
  <c r="E140" i="3"/>
  <c r="E139" i="3"/>
  <c r="E138" i="3"/>
  <c r="E137" i="3"/>
  <c r="E136" i="3"/>
  <c r="E135" i="3"/>
  <c r="E134" i="3"/>
  <c r="E133" i="3"/>
  <c r="E132" i="3"/>
  <c r="E131" i="3"/>
  <c r="G172" i="3"/>
  <c r="G193" i="3" s="1"/>
  <c r="H127" i="3"/>
  <c r="G127" i="3"/>
  <c r="E126" i="3"/>
  <c r="E124" i="3"/>
  <c r="E123" i="3"/>
  <c r="E122" i="3"/>
  <c r="E121" i="3"/>
  <c r="E120" i="3"/>
  <c r="E118" i="3"/>
  <c r="E117" i="3"/>
  <c r="E116" i="3"/>
  <c r="E115" i="3"/>
  <c r="E114" i="3"/>
  <c r="E112" i="3"/>
  <c r="E110" i="3"/>
  <c r="E109" i="3"/>
  <c r="E108" i="3"/>
  <c r="E106" i="3"/>
  <c r="F102" i="3"/>
  <c r="E101" i="3"/>
  <c r="E100" i="3"/>
  <c r="E99" i="3"/>
  <c r="E98" i="3"/>
  <c r="E97" i="3"/>
  <c r="E96" i="3"/>
  <c r="E94" i="3" s="1"/>
  <c r="E92" i="3"/>
  <c r="E91" i="3"/>
  <c r="E88" i="3"/>
  <c r="E87" i="3"/>
  <c r="E86" i="3"/>
  <c r="E85" i="3"/>
  <c r="E84" i="3"/>
  <c r="E83" i="3"/>
  <c r="E82" i="3"/>
  <c r="E81" i="3"/>
  <c r="E80" i="3"/>
  <c r="E79" i="3"/>
  <c r="E78" i="3"/>
  <c r="E77" i="3"/>
  <c r="E74" i="3"/>
  <c r="E73" i="3"/>
  <c r="E65" i="3"/>
  <c r="E64" i="3"/>
  <c r="E63" i="3"/>
  <c r="E62" i="3"/>
  <c r="E61" i="3"/>
  <c r="E60" i="3"/>
  <c r="E59" i="3"/>
  <c r="I58" i="3"/>
  <c r="H58" i="3"/>
  <c r="G58" i="3"/>
  <c r="F58" i="3"/>
  <c r="E57" i="3"/>
  <c r="E56" i="3"/>
  <c r="E55" i="3"/>
  <c r="E54" i="3"/>
  <c r="E53" i="3"/>
  <c r="E52" i="3"/>
  <c r="E51" i="3"/>
  <c r="E50" i="3"/>
  <c r="I49" i="3"/>
  <c r="H49" i="3"/>
  <c r="G49" i="3"/>
  <c r="F49" i="3"/>
  <c r="L43" i="3"/>
  <c r="K43" i="3"/>
  <c r="I43" i="3"/>
  <c r="G43" i="3"/>
  <c r="F43" i="3"/>
  <c r="E42" i="3"/>
  <c r="E43" i="3" s="1"/>
  <c r="L40" i="3"/>
  <c r="K40" i="3"/>
  <c r="G40" i="3"/>
  <c r="F40" i="3"/>
  <c r="E40" i="3"/>
  <c r="L37" i="3"/>
  <c r="K37" i="3"/>
  <c r="G37" i="3"/>
  <c r="F37" i="3"/>
  <c r="L30" i="3"/>
  <c r="K30" i="3"/>
  <c r="G30" i="3"/>
  <c r="F30" i="3"/>
  <c r="E29" i="3"/>
  <c r="E28" i="3"/>
  <c r="L24" i="3"/>
  <c r="K24" i="3"/>
  <c r="I24" i="3"/>
  <c r="G24" i="3"/>
  <c r="F24" i="3"/>
  <c r="L23" i="3"/>
  <c r="K23" i="3"/>
  <c r="I23" i="3"/>
  <c r="G23" i="3"/>
  <c r="F23" i="3"/>
  <c r="E22" i="3"/>
  <c r="E21" i="3"/>
  <c r="E20" i="3"/>
  <c r="E19" i="3"/>
  <c r="E18" i="3"/>
  <c r="L16" i="3"/>
  <c r="K16" i="3"/>
  <c r="I16" i="3"/>
  <c r="G16" i="3"/>
  <c r="F16" i="3"/>
  <c r="E15" i="3"/>
  <c r="E14" i="3"/>
  <c r="L12" i="3"/>
  <c r="K12" i="3"/>
  <c r="I12" i="3"/>
  <c r="G12" i="3"/>
  <c r="F12" i="3"/>
  <c r="E11" i="3"/>
  <c r="E10" i="3"/>
  <c r="E9" i="3"/>
  <c r="E72" i="3" l="1"/>
  <c r="E95" i="3"/>
  <c r="F66" i="3"/>
  <c r="H66" i="3"/>
  <c r="L66" i="3"/>
  <c r="G66" i="3"/>
  <c r="E188" i="3"/>
  <c r="E193" i="3"/>
  <c r="E26" i="3"/>
  <c r="E47" i="3" s="1"/>
  <c r="E25" i="3"/>
  <c r="E46" i="3" s="1"/>
  <c r="E187" i="3"/>
  <c r="E194" i="3"/>
  <c r="I169" i="3"/>
  <c r="E186" i="3"/>
  <c r="E189" i="3"/>
  <c r="E127" i="3"/>
  <c r="E70" i="3"/>
  <c r="E104" i="3"/>
  <c r="E103" i="3"/>
  <c r="F128" i="3"/>
  <c r="E128" i="3" s="1"/>
  <c r="E130" i="3"/>
  <c r="F129" i="3"/>
  <c r="E129" i="3" s="1"/>
  <c r="G186" i="3"/>
  <c r="E71" i="3"/>
  <c r="E93" i="3"/>
  <c r="I186" i="3"/>
  <c r="K170" i="3"/>
  <c r="K171" i="3"/>
  <c r="K192" i="3" s="1"/>
  <c r="H186" i="3"/>
  <c r="I171" i="3"/>
  <c r="I192" i="3" s="1"/>
  <c r="G171" i="3"/>
  <c r="G192" i="3" s="1"/>
  <c r="G170" i="3"/>
  <c r="L170" i="3"/>
  <c r="I170" i="3"/>
  <c r="L171" i="3"/>
  <c r="L192" i="3" s="1"/>
  <c r="L169" i="3"/>
  <c r="G169" i="3"/>
  <c r="H171" i="3"/>
  <c r="H192" i="3" s="1"/>
  <c r="H170" i="3"/>
  <c r="H191" i="3" s="1"/>
  <c r="H169" i="3"/>
  <c r="E49" i="3"/>
  <c r="E67" i="3"/>
  <c r="K169" i="3"/>
  <c r="E16" i="3"/>
  <c r="E68" i="3"/>
  <c r="E164" i="3"/>
  <c r="F186" i="3"/>
  <c r="G45" i="3"/>
  <c r="G44" i="3" s="1"/>
  <c r="F45" i="3"/>
  <c r="E58" i="3"/>
  <c r="E171" i="3"/>
  <c r="E172" i="3"/>
  <c r="E102" i="3"/>
  <c r="F127" i="3"/>
  <c r="F169" i="3" s="1"/>
  <c r="E30" i="3"/>
  <c r="E12" i="3"/>
  <c r="E37" i="3"/>
  <c r="L45" i="3"/>
  <c r="E24" i="3"/>
  <c r="I45" i="3"/>
  <c r="I44" i="3" s="1"/>
  <c r="K45" i="3"/>
  <c r="E23" i="3"/>
  <c r="F170" i="3" l="1"/>
  <c r="F191" i="3" s="1"/>
  <c r="E169" i="3"/>
  <c r="H190" i="3"/>
  <c r="K44" i="3"/>
  <c r="K191" i="3"/>
  <c r="K190" i="3" s="1"/>
  <c r="L44" i="3"/>
  <c r="L191" i="3"/>
  <c r="L190" i="3" s="1"/>
  <c r="F44" i="3"/>
  <c r="E170" i="3"/>
  <c r="I191" i="3"/>
  <c r="G191" i="3"/>
  <c r="G190" i="3" s="1"/>
  <c r="E66" i="3"/>
  <c r="F171" i="3"/>
  <c r="F192" i="3" s="1"/>
  <c r="E192" i="3" s="1"/>
  <c r="E45" i="3"/>
  <c r="E44" i="3" s="1"/>
  <c r="I190" i="3" l="1"/>
  <c r="E191" i="3"/>
  <c r="E190" i="3" s="1"/>
  <c r="F190" i="3"/>
</calcChain>
</file>

<file path=xl/sharedStrings.xml><?xml version="1.0" encoding="utf-8"?>
<sst xmlns="http://schemas.openxmlformats.org/spreadsheetml/2006/main" count="490" uniqueCount="193">
  <si>
    <t>№</t>
  </si>
  <si>
    <t>Финансовые затраты на реализацию (тыс.руб.)</t>
  </si>
  <si>
    <t>всего</t>
  </si>
  <si>
    <t>Цель - Обеспечение условий для удовлетворения потребностей граждан, общества и рынка труда в качественном образовании путем реализации комплекса инновационных мер, направленных на создание доступной современной образовательной среды в условиях государственно-общественного управления</t>
  </si>
  <si>
    <t>I – подпрограмма «Реализация приоритетного национального проекта «Образование» в городе Югорске»</t>
  </si>
  <si>
    <t>2011-2013</t>
  </si>
  <si>
    <t>Бюджет автономного округа</t>
  </si>
  <si>
    <t>Качественная организация  классными руководителями системы воспитательной работы в классном коллективе</t>
  </si>
  <si>
    <t>Бюджет РФ</t>
  </si>
  <si>
    <t>-</t>
  </si>
  <si>
    <t>Разработка и внедрение мероприятий по поддержке молодых специалистов, участие в конкурсном отборе на получение премии главы города Югорска "Признание"</t>
  </si>
  <si>
    <t>Бюджет города</t>
  </si>
  <si>
    <t>Увеличение доли молодых специалистов  в образовательных учреждениях города.</t>
  </si>
  <si>
    <t xml:space="preserve">Участие в конкурсах, фестивалях, выставках и других мероприятиях обучающихся и воспитанников </t>
  </si>
  <si>
    <t>Создание системы выявления, поддержки и сопровождения талантливых детей</t>
  </si>
  <si>
    <t>Проведение конкурса инновационных проектов образовательных учреждений</t>
  </si>
  <si>
    <t>Развитие инновационной деятельности, в том числе разработка и создание новых инфраструктурных проектов и моделей, нацеленных на развитие системы образования</t>
  </si>
  <si>
    <t>Повышение профессионального мастерства и престижа труда педагогов.</t>
  </si>
  <si>
    <t>Проведение конкурсного отбора на получение премии главы города Югорска, в том числе: "Детский сад года", "Школа года", "Лучшее учреждение дополнительного образования детей года"</t>
  </si>
  <si>
    <t xml:space="preserve">Увеличение доли образовательных учреждений, использующих инновации в ведении    образовательного процесса. </t>
  </si>
  <si>
    <r>
      <t>Задача 2.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Внедрение федеральных государственных образовательных стандартов общего образования второго поколения, включающих основные требования к результатам общего образования и условиям осуществления образовательной деятельности</t>
    </r>
  </si>
  <si>
    <t xml:space="preserve">Научное сопровождение мониторинга по переходу на ФГОС общего среднего (полного) образования </t>
  </si>
  <si>
    <t>Создание мониторинга по переходу на ФГОС общего среднего (полного) образования</t>
  </si>
  <si>
    <t>Анализ состояния и уровня готовности общеобразовательных учреждений к  работе с ФГОС</t>
  </si>
  <si>
    <t>Всего по разделу:</t>
  </si>
  <si>
    <t>Создание системы сетевого взаимодействия образовательных учреждений для реализации профильного обучения на старшей ступени общего образования</t>
  </si>
  <si>
    <t>Создание ресурсных центров на базе образовательных учреждений</t>
  </si>
  <si>
    <t>Рост числа образовательных учреждений, реализующих профильное обучение на высоком уровне.</t>
  </si>
  <si>
    <t>Всего по разделу</t>
  </si>
  <si>
    <t>Организация обучения педагогов работе с  ФГОС с привлечением научного сопровождения</t>
  </si>
  <si>
    <t>Информационное сопровождение  Программы</t>
  </si>
  <si>
    <t>Информационное обеспечение деятельности  по реализации Программы</t>
  </si>
  <si>
    <t>Всего по подпрограмме, в том числе:</t>
  </si>
  <si>
    <t>2011-2015</t>
  </si>
  <si>
    <t>Премия главы города  Югорска для поощрения и поддержки способной и талантливой молодежи (реализация приоритетного национального проекта «Образование»)</t>
  </si>
  <si>
    <t>ВСЕГО</t>
  </si>
  <si>
    <t>Задача 3.  Поддержа системы воспитания и развитие системы выявления, поддержки, сопровождения одаренных детей</t>
  </si>
  <si>
    <t>Задача 4. Развитие предпрофильного и профильного обучения, обеспечивающего возможность выбора учащимися индивидуального учебного плана с учетом потребностей рынка труда и необходимости обеспечения сознательного выбора выпускниками будущей профессии</t>
  </si>
  <si>
    <r>
      <t>Задача 5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Совершенствование содержания и форм повышения квалификации педагогов с учетом их интересов и современных требований педагогической теории и практики</t>
    </r>
  </si>
  <si>
    <t xml:space="preserve">Организация  семинаров и курсов повышения квалификации по  обучению педагогов методам  реализации эффективных образовательных технологий </t>
  </si>
  <si>
    <t>Проведение семинаров, курсов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</si>
  <si>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Проведение  аттестации руководителей муниципальных образовательных учреждений в рамках аттестации</t>
  </si>
  <si>
    <t>Участие в конференциях, семинарах и других мероприятиях работников Управления образования и работников муниципальных учреждений, подведомственных Управлению образования</t>
  </si>
  <si>
    <t>Развитие муниципальной системы оценки качества образования</t>
  </si>
  <si>
    <t>Увеличение доли педагогов прошедших обучение по  реализации ФГОС-2 на разных уровнях</t>
  </si>
  <si>
    <t>Увеличение доли педагогов использующих новые педагогические технологии и инновационные методы обучения в соответствии с требованиями ФГОС-2</t>
  </si>
  <si>
    <t>Увеличение доли работников Управления образования и работников муниципальных учреждений, подведомственных Управлению образования, использующих новые  технологии</t>
  </si>
  <si>
    <t>Обеспечение муниципальных образовательных учреждений руководителями соответствующими квалификационным требованиям к занимаемой должности</t>
  </si>
  <si>
    <t>Повышение уровня информированности в сфере профессиональных знаний работников Управления образования и работников муниципальных учреждений, подведомственных Управлению образования</t>
  </si>
  <si>
    <t>просили 100</t>
  </si>
  <si>
    <t>286,5 просили</t>
  </si>
  <si>
    <t>Подпрограмма II: Инновационное развитие образования</t>
  </si>
  <si>
    <t>2.1.</t>
  </si>
  <si>
    <t>Приобретение учебно-лабораторных  комплектов  по предметам, в том числе:</t>
  </si>
  <si>
    <t>физика</t>
  </si>
  <si>
    <t>ОУ</t>
  </si>
  <si>
    <t>бюджет города</t>
  </si>
  <si>
    <t xml:space="preserve"> Обеспеченность общеобразовательных учреждений учебно - лабораторными комплектами по физике</t>
  </si>
  <si>
    <t>окружной бюджет</t>
  </si>
  <si>
    <t>химия</t>
  </si>
  <si>
    <t>Обеспеченность общеобразовательных учреждений учебно - лабораторными комплектами по химии</t>
  </si>
  <si>
    <t>биология</t>
  </si>
  <si>
    <t xml:space="preserve"> Обеспеченность общеобразовательных учреждений учебно - лабораторными комплектами по биологии</t>
  </si>
  <si>
    <t>2.2.</t>
  </si>
  <si>
    <t>Приобретение комплектов карт, лицензионного программного обеспечения по каждому из разделов географии и истории</t>
  </si>
  <si>
    <t xml:space="preserve"> Обеспеченность общеобразовательных учреждений комплектами карт по географии и истории</t>
  </si>
  <si>
    <t>2.3.</t>
  </si>
  <si>
    <t>Приобретение интерактивных устройств, мультимедийного оборудования  и коммутационного оборудования, в т.ч.:</t>
  </si>
  <si>
    <t xml:space="preserve"> серверное и коммутационное оборудование</t>
  </si>
  <si>
    <t xml:space="preserve"> Обеспеченность общеобразовательных учреждений мультимедийным и коммутационным оборудование</t>
  </si>
  <si>
    <t xml:space="preserve"> интерактивные доски</t>
  </si>
  <si>
    <t xml:space="preserve"> Обеспеченность общеобразовательных учреждений интерактивными досками</t>
  </si>
  <si>
    <t>2.4.</t>
  </si>
  <si>
    <t>Организация качественной подготовки и проведения государственной итоговой аттестации</t>
  </si>
  <si>
    <t>Успешное прохождение всеми участниками государственной итоговой аттестации</t>
  </si>
  <si>
    <t>2.5.</t>
  </si>
  <si>
    <t>Развитие системы межшкольных методических центров</t>
  </si>
  <si>
    <t>Обеспечение системы обновления профессионаьных квалификаций работников образования в рамках перехода на новые ФГОСы и появление диагностического инструментария оценки эффективности деятельности</t>
  </si>
  <si>
    <t>Всего по подпрограмме, в том числе</t>
  </si>
  <si>
    <t>бюджет автономного округа</t>
  </si>
  <si>
    <t>Подпрограмма III: Обеспечение комплексной безопасности и комфортных условий образовательного процесса</t>
  </si>
  <si>
    <t>3.1.</t>
  </si>
  <si>
    <t>Проведение капитальных ремонтов зданий, сооружений, в том числе:</t>
  </si>
  <si>
    <t>ДЖК и СК</t>
  </si>
  <si>
    <t>2011-2012</t>
  </si>
  <si>
    <t>Соответствие состояния здания образовательного учреждения  требованиям Санитарных норм и правил</t>
  </si>
  <si>
    <t>МБОУ "Средняя общеобразовательная школа № 5"</t>
  </si>
  <si>
    <t>Соответствие состояния здания образовательного учреждения  требованиям Санитарных норм и правил ( приобретение оборудования)</t>
  </si>
  <si>
    <t>МБОУ "Средняя общеобразовательная школа № 3"</t>
  </si>
  <si>
    <t xml:space="preserve">МБОУ "Средняя общеобразовательная школа № 4" </t>
  </si>
  <si>
    <t xml:space="preserve">МБОУ ДОД СЮН "Амарант" </t>
  </si>
  <si>
    <t>3.2.</t>
  </si>
  <si>
    <t>МБОУ "Средняя общеобразовательная школа № 2"</t>
  </si>
  <si>
    <t xml:space="preserve"> Капитальный ремонт МАДОУ "Детский сад комбинированного вида "Радуга"</t>
  </si>
  <si>
    <t xml:space="preserve"> Капитальный ремонт МБОУ ДОД "Станция юных натуралистов "Амарант"</t>
  </si>
  <si>
    <t>Укрепление пожарной безопасности, в т.ч:</t>
  </si>
  <si>
    <t>Соответствие здания образовательного учреждения требованиям правил  пожарной безопасности</t>
  </si>
  <si>
    <t>Соответствие  здания образовательного учреждения требованиям правил пожарной безопасности</t>
  </si>
  <si>
    <t>3.3.</t>
  </si>
  <si>
    <t>Обеспечение безопасных условий образовательного процесса</t>
  </si>
  <si>
    <t>МАДОУ "Детский сад общеразвивающего вида с приоритетным осуществлением деятельности по социально-личностному развитию детей "Золотой ключик"</t>
  </si>
  <si>
    <t>МБОУ "Вечерняя (сменная) общеобразовательная школа г.Югорска"</t>
  </si>
  <si>
    <t>3.4.</t>
  </si>
  <si>
    <t>Снижение количества предписаний Роспотребнадзора</t>
  </si>
  <si>
    <t>бюджет РФ</t>
  </si>
  <si>
    <t xml:space="preserve">МБОУ "Лицей им.Г.Ф.Атякшева" </t>
  </si>
  <si>
    <t xml:space="preserve">МБОУ "Средняя общеобразовательная школа № 2" </t>
  </si>
  <si>
    <t xml:space="preserve">МБОУ "Средняя общеобразовательная школа № 3" </t>
  </si>
  <si>
    <t xml:space="preserve">МБОУ "Средняя общеобразовательная школа № 5" </t>
  </si>
  <si>
    <t xml:space="preserve">МБОУ "Средняя общеобразовательная школа № 6" </t>
  </si>
  <si>
    <t xml:space="preserve">МБОУ ДОД ДЮЦ "Прометей" </t>
  </si>
  <si>
    <t>МБОУ ДОД "Детская школа искусств"</t>
  </si>
  <si>
    <t>МБУ ДОД ДЮСШ " Смена"</t>
  </si>
  <si>
    <t>3.5.</t>
  </si>
  <si>
    <t>Снижение энергозатрат в образовательных учреждениях</t>
  </si>
  <si>
    <t>Энергоаудит для всех образовательных учреждений</t>
  </si>
  <si>
    <t>Подпрограмма IV: Развитие материально-технической базы сферы образования.</t>
  </si>
  <si>
    <t>4.1.</t>
  </si>
  <si>
    <t>Реконструкция МБОУ «Лицей им.Г.Ф.Атякшева»</t>
  </si>
  <si>
    <t>внебюдж. источники</t>
  </si>
  <si>
    <t>4.2.</t>
  </si>
  <si>
    <t>Строительство нового детского сада</t>
  </si>
  <si>
    <t>Введение в эксплуатацию нового детского сада на 140 мест</t>
  </si>
  <si>
    <t>Реконструкция  пищеблока МБОУ «Средняя общеобразовательная школа № 5»</t>
  </si>
  <si>
    <t>внебюджетные источники</t>
  </si>
  <si>
    <t>ИТОГО по программе:</t>
  </si>
  <si>
    <t>УО</t>
  </si>
  <si>
    <t>Капитальный ремонт МБУ "Детская школа искусств"</t>
  </si>
  <si>
    <r>
      <t>Задача</t>
    </r>
    <r>
      <rPr>
        <b/>
        <sz val="9"/>
        <color rgb="FF000000"/>
        <rFont val="Times New Roman"/>
        <family val="1"/>
        <charset val="204"/>
      </rPr>
      <t xml:space="preserve"> 6. </t>
    </r>
    <r>
      <rPr>
        <b/>
        <sz val="9"/>
        <color theme="1"/>
        <rFont val="Times New Roman"/>
        <family val="1"/>
        <charset val="204"/>
      </rPr>
      <t>Создание  муниципальной системы менеджмента качества  муниципальной системы образования</t>
    </r>
  </si>
  <si>
    <t>2011 -2015</t>
  </si>
  <si>
    <t>2012-2015</t>
  </si>
  <si>
    <t>Приобретение оборудования для нового детского сада</t>
  </si>
  <si>
    <t>4.3</t>
  </si>
  <si>
    <t>4.4</t>
  </si>
  <si>
    <t>2013-2015</t>
  </si>
  <si>
    <t>4.5</t>
  </si>
  <si>
    <t>Задача 1. Развитие системы выявления, поддержки и сопровождения лидеров в сфере образования</t>
  </si>
  <si>
    <t>2012 г                        за счет остатков средств  прошлых лет</t>
  </si>
  <si>
    <t>2013 г                        за счет остатков средств прошлых лет</t>
  </si>
  <si>
    <t>Школа № 7 (ПИР)</t>
  </si>
  <si>
    <t>Перечень мероприятий  долгосрочной целевой программы "Развитие муниципальной системы образования города Югорска на 2011-2015 годы"</t>
  </si>
  <si>
    <t>Ожидаемые результаты</t>
  </si>
  <si>
    <t xml:space="preserve">МАДОУ                    "Детский сад комбинированного вида "Радуга" </t>
  </si>
  <si>
    <t xml:space="preserve">МАДОУ                    "Детский сад общеразвивающего вида с приоритетным осуществлением деятельности по физическому развитию детей "Снегурочка" </t>
  </si>
  <si>
    <t>Укрепление санитарно-эпидемиологичес        кой безопасности, в т.ч.:</t>
  </si>
  <si>
    <t>МАДОУ                    "Детский сад общеразвивающего вида с приоритетным осуществлением деятельности по физическому развитию детей "Гусельки"</t>
  </si>
  <si>
    <t>МБОУ "Вечерняя (сменная) общеобразователь        ная школа г.Югорска"</t>
  </si>
  <si>
    <t>МАДОУ                   "Детский сад общеразвивающего вида с приоритетным осуществлением деятельности по физическому развитию детей "Гусельки"</t>
  </si>
  <si>
    <t>МАДОУ                   "Детский сад общеразвивающего вида с приоритетным осуществлением деятельности по социально-личностному развитию детей "Золотой ключик"</t>
  </si>
  <si>
    <t xml:space="preserve">МАДОУ                  "Детский сад комбинированного вида "Снегурочка" </t>
  </si>
  <si>
    <t>МБОУ "Средняя общеобразователь        ная школа № 4"         (в т.ч. д/гр)</t>
  </si>
  <si>
    <t>МАДОУ                  "Детский сад комбинированного вида "Радуга"</t>
  </si>
  <si>
    <t>МБОУ "Средняя общеобразователь        ная школа № 2"</t>
  </si>
  <si>
    <t>Группы общеразвивающей направленности для детей дошкольного возраста                МБОУ "Средняя общеобразовательная школа № 5"</t>
  </si>
  <si>
    <t>Капитальный ремонт здания МБОУ "СОШ № 3" по ул. Мира, д.6          в г. Югорске</t>
  </si>
  <si>
    <t xml:space="preserve"> Капитальный ремонт              МБОУ "Средняя общеобразовательная школа № 5"</t>
  </si>
  <si>
    <t xml:space="preserve"> Капитальный ремонт                 МБОУ "Средняя общеобразовательная школа № 4"</t>
  </si>
  <si>
    <t xml:space="preserve">Научное  сопровождение профильного обучения  на старшей ступени общего образования </t>
  </si>
  <si>
    <t>Увеличение количества студентов, достойно представляющих уровень системы образования в городе</t>
  </si>
  <si>
    <t>Выплата вознаграждение за выполнение функций классных руководителей (реализация приоритетного национального проекта «Образование»)</t>
  </si>
  <si>
    <t>Реализация перехода на новые образовательные стандарты в системе общего образования</t>
  </si>
  <si>
    <t>Проведение муниципального конкурса «Педагог года города Югорска». Участие в региональном конкурсе</t>
  </si>
  <si>
    <t>Исполни    тель</t>
  </si>
  <si>
    <t>Мероприятия программы</t>
  </si>
  <si>
    <t>Срок выпол    нения</t>
  </si>
  <si>
    <t>Источни     ки финанси     рования</t>
  </si>
  <si>
    <t>Управле    ние образова          ния, образова     тельные учрежде    ния города, ГМЦ</t>
  </si>
  <si>
    <t>Управле                 ние образова          ния, образова         тельные учреждения города, ГМЦ</t>
  </si>
  <si>
    <t>Управле         ние образова         ния, образова      тельные учреждения города, ГМЦ</t>
  </si>
  <si>
    <t>Управле              ние образова          ния, образова          тельные учрежде         ния города, ГМЦ</t>
  </si>
  <si>
    <t>УО, Образова          тельные учрежде    ния города, ГМЦ</t>
  </si>
  <si>
    <t>Образова        тельные учрежде      ния города</t>
  </si>
  <si>
    <t>Управле    ние образова            ния, Образова         тельные учрежде    ния города, ГМЦ</t>
  </si>
  <si>
    <t>Управле    ние образо           вания, Образова         тельные учрежде    ния города</t>
  </si>
  <si>
    <t>Управле         ние образо           вания, Образова       тельные учрежде           ния города, ГМЦ</t>
  </si>
  <si>
    <t>Управле    ние образо           вания, образова    тельные учрежде    ния города, Город     ской методический центр, научные сотрудники ВУЗов</t>
  </si>
  <si>
    <t>Управле    ние образо          вания, образова     тельные учрежде    ния города, Город     ской методический центр</t>
  </si>
  <si>
    <t>Управле         ние образо      вания, ГМЦ научно-педагогические коллек                    тивы вузов</t>
  </si>
  <si>
    <t>Управле        ние образо               вания,  ГМЦ научно-педагогические коллек         тивы вузов</t>
  </si>
  <si>
    <t>Управле         ние образо     вания, ГМЦ, образова          тельные учрежде               ния города</t>
  </si>
  <si>
    <t>Управле        ние образова     ния</t>
  </si>
  <si>
    <t>Управле         ние образова        ния, ГМЦ, образова          тельные учрежде          ния города</t>
  </si>
  <si>
    <t>Управле    ние образо          вания, образова     тельные учрежде     ния города, ГМЦ, научно-педагогические коллекти     вы вузов</t>
  </si>
  <si>
    <t>Управле    ние образо          вания</t>
  </si>
  <si>
    <t>Укрепление антитеррористи         ческой безопасности -видеонаблюдение в т.ч.:</t>
  </si>
  <si>
    <t xml:space="preserve">МБОУ "Средняя общеобразователь        ная школа № 6"                (в т.ч.д/гр) </t>
  </si>
  <si>
    <t xml:space="preserve">МБОУ "Средняя общеобразователь        ная школа № 5"                  (в т.ч.д/гр) </t>
  </si>
  <si>
    <t>МБОУ "Средняя общеобразователь         ная школа № 3"                (в т.ч. д/гр)</t>
  </si>
  <si>
    <t>МБОУ "Лицей им.Г.Ф.Атякшева"          (в т.ч. д/гр)</t>
  </si>
  <si>
    <t>Повышение энергоэффектив          ности, в т.ч.:</t>
  </si>
  <si>
    <t xml:space="preserve"> Капитальный ремонт                МБОУ "Средняя общеобразовательная школа № 5                         ( группы детей дошкольного возраста)"по                   ул. Свердлова, 12                  в г. Югорске</t>
  </si>
  <si>
    <t xml:space="preserve"> Капитальный ремонт МБОУ "Средняя общеобразовательная школа № 6                         ( группы детей дошкольного возраста)" по                        ул. Садовая,72                       в г. Югорске</t>
  </si>
  <si>
    <r>
      <t>Приложение 2                                                                 к  постановлению                                                    администрации города Югорска                                                                                                                                             от_</t>
    </r>
    <r>
      <rPr>
        <u/>
        <sz val="12"/>
        <color theme="1"/>
        <rFont val="Times New Roman"/>
        <family val="1"/>
        <charset val="204"/>
      </rPr>
      <t>27 мая 2013 года</t>
    </r>
    <r>
      <rPr>
        <b/>
        <sz val="12"/>
        <color theme="1"/>
        <rFont val="Times New Roman"/>
        <family val="1"/>
        <charset val="204"/>
      </rPr>
      <t>___№____</t>
    </r>
    <r>
      <rPr>
        <u/>
        <sz val="12"/>
        <color theme="1"/>
        <rFont val="Times New Roman"/>
        <family val="1"/>
        <charset val="204"/>
      </rPr>
      <t>1271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</si>
</sst>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/>
    <xf numFmtId="43" fontId="0" fillId="0" borderId="0" xfId="0" applyNumberForma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16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top" wrapText="1"/>
    </xf>
    <xf numFmtId="0" fontId="11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165" fontId="12" fillId="3" borderId="8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" fontId="15" fillId="0" borderId="5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left" vertical="center" wrapText="1"/>
    </xf>
    <xf numFmtId="43" fontId="15" fillId="3" borderId="1" xfId="1" applyFont="1" applyFill="1" applyBorder="1" applyAlignment="1">
      <alignment horizontal="left" vertical="center" wrapText="1"/>
    </xf>
    <xf numFmtId="43" fontId="14" fillId="3" borderId="1" xfId="1" applyFont="1" applyFill="1" applyBorder="1" applyAlignment="1">
      <alignment horizontal="left" vertical="center" wrapText="1"/>
    </xf>
    <xf numFmtId="43" fontId="14" fillId="3" borderId="5" xfId="1" applyFont="1" applyFill="1" applyBorder="1" applyAlignment="1">
      <alignment horizontal="left" vertical="center" wrapText="1"/>
    </xf>
    <xf numFmtId="43" fontId="14" fillId="0" borderId="5" xfId="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" fontId="15" fillId="0" borderId="5" xfId="0" applyNumberFormat="1" applyFont="1" applyFill="1" applyBorder="1" applyAlignment="1">
      <alignment horizontal="center" vertical="center" wrapText="1"/>
    </xf>
    <xf numFmtId="16" fontId="15" fillId="0" borderId="6" xfId="0" applyNumberFormat="1" applyFont="1" applyFill="1" applyBorder="1" applyAlignment="1">
      <alignment horizontal="center" vertical="center" wrapText="1"/>
    </xf>
    <xf numFmtId="16" fontId="15" fillId="0" borderId="8" xfId="0" applyNumberFormat="1" applyFont="1" applyFill="1" applyBorder="1" applyAlignment="1">
      <alignment horizontal="center" vertical="center" wrapText="1"/>
    </xf>
    <xf numFmtId="16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abSelected="1" view="pageBreakPreview" topLeftCell="A175" zoomScaleSheetLayoutView="100" workbookViewId="0">
      <selection activeCell="J2" sqref="J2"/>
    </sheetView>
  </sheetViews>
  <sheetFormatPr defaultRowHeight="15" x14ac:dyDescent="0.25"/>
  <cols>
    <col min="1" max="1" width="3.85546875" style="36" customWidth="1"/>
    <col min="2" max="2" width="16.140625" customWidth="1"/>
    <col min="3" max="3" width="8.28515625" customWidth="1"/>
    <col min="4" max="4" width="6.7109375" style="36" customWidth="1"/>
    <col min="5" max="5" width="10.5703125" customWidth="1"/>
    <col min="6" max="6" width="10.28515625" customWidth="1"/>
    <col min="7" max="7" width="10.5703125" customWidth="1"/>
    <col min="8" max="10" width="9.85546875" customWidth="1"/>
    <col min="11" max="11" width="9.42578125" customWidth="1"/>
    <col min="12" max="12" width="8.85546875" customWidth="1"/>
    <col min="13" max="13" width="8.85546875" style="36" customWidth="1"/>
    <col min="14" max="14" width="19.7109375" customWidth="1"/>
  </cols>
  <sheetData>
    <row r="1" spans="1:16" ht="15" customHeight="1" x14ac:dyDescent="0.25">
      <c r="L1" s="105" t="s">
        <v>192</v>
      </c>
      <c r="M1" s="106"/>
      <c r="N1" s="106"/>
    </row>
    <row r="2" spans="1:16" ht="83.25" customHeight="1" x14ac:dyDescent="0.25">
      <c r="A2" s="33"/>
      <c r="B2" s="31"/>
      <c r="C2" s="31"/>
      <c r="D2" s="33"/>
      <c r="E2" s="31"/>
      <c r="F2" s="31"/>
      <c r="G2" s="31"/>
      <c r="H2" s="31"/>
      <c r="I2" s="1"/>
      <c r="J2" s="1"/>
      <c r="K2" s="25"/>
      <c r="L2" s="106"/>
      <c r="M2" s="106"/>
      <c r="N2" s="106"/>
    </row>
    <row r="3" spans="1:16" ht="21.75" customHeight="1" x14ac:dyDescent="0.25">
      <c r="A3" s="152" t="s">
        <v>140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6" ht="15" customHeight="1" x14ac:dyDescent="0.25">
      <c r="A4" s="153" t="s">
        <v>0</v>
      </c>
      <c r="B4" s="153" t="s">
        <v>163</v>
      </c>
      <c r="C4" s="153" t="s">
        <v>162</v>
      </c>
      <c r="D4" s="153" t="s">
        <v>164</v>
      </c>
      <c r="E4" s="154" t="s">
        <v>1</v>
      </c>
      <c r="F4" s="155"/>
      <c r="G4" s="155"/>
      <c r="H4" s="155"/>
      <c r="I4" s="155"/>
      <c r="J4" s="155"/>
      <c r="K4" s="155"/>
      <c r="L4" s="156"/>
      <c r="M4" s="153" t="s">
        <v>165</v>
      </c>
      <c r="N4" s="153" t="s">
        <v>141</v>
      </c>
    </row>
    <row r="5" spans="1:16" ht="78.75" customHeight="1" x14ac:dyDescent="0.25">
      <c r="A5" s="153"/>
      <c r="B5" s="153"/>
      <c r="C5" s="153"/>
      <c r="D5" s="153"/>
      <c r="E5" s="34" t="s">
        <v>2</v>
      </c>
      <c r="F5" s="34">
        <v>2011</v>
      </c>
      <c r="G5" s="34">
        <v>2012</v>
      </c>
      <c r="H5" s="27" t="s">
        <v>137</v>
      </c>
      <c r="I5" s="7">
        <v>2013</v>
      </c>
      <c r="J5" s="27" t="s">
        <v>138</v>
      </c>
      <c r="K5" s="34">
        <v>2014</v>
      </c>
      <c r="L5" s="34">
        <v>2015</v>
      </c>
      <c r="M5" s="153"/>
      <c r="N5" s="153"/>
    </row>
    <row r="6" spans="1:16" ht="40.5" customHeight="1" x14ac:dyDescent="0.25">
      <c r="A6" s="157" t="s">
        <v>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6" ht="23.25" customHeight="1" x14ac:dyDescent="0.25">
      <c r="A7" s="157" t="s">
        <v>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16" ht="26.25" customHeight="1" x14ac:dyDescent="0.25">
      <c r="A8" s="34"/>
      <c r="B8" s="157" t="s">
        <v>136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6" ht="138" customHeight="1" x14ac:dyDescent="0.25">
      <c r="A9" s="37">
        <v>1</v>
      </c>
      <c r="B9" s="26" t="s">
        <v>15</v>
      </c>
      <c r="C9" s="26" t="s">
        <v>166</v>
      </c>
      <c r="D9" s="37" t="s">
        <v>33</v>
      </c>
      <c r="E9" s="39">
        <f t="shared" ref="E9:E11" si="0">SUM(F9:L9)</f>
        <v>750</v>
      </c>
      <c r="F9" s="39">
        <v>150</v>
      </c>
      <c r="G9" s="39">
        <v>150</v>
      </c>
      <c r="H9" s="39"/>
      <c r="I9" s="39">
        <v>150</v>
      </c>
      <c r="J9" s="39"/>
      <c r="K9" s="39">
        <v>150</v>
      </c>
      <c r="L9" s="39">
        <v>150</v>
      </c>
      <c r="M9" s="7" t="s">
        <v>11</v>
      </c>
      <c r="N9" s="26" t="s">
        <v>16</v>
      </c>
    </row>
    <row r="10" spans="1:16" ht="135" customHeight="1" x14ac:dyDescent="0.25">
      <c r="A10" s="37">
        <v>2</v>
      </c>
      <c r="B10" s="26" t="s">
        <v>161</v>
      </c>
      <c r="C10" s="26" t="s">
        <v>169</v>
      </c>
      <c r="D10" s="37" t="s">
        <v>33</v>
      </c>
      <c r="E10" s="39">
        <f t="shared" si="0"/>
        <v>1627.04</v>
      </c>
      <c r="F10" s="39">
        <v>277.60000000000002</v>
      </c>
      <c r="G10" s="40">
        <v>299.44</v>
      </c>
      <c r="H10" s="40"/>
      <c r="I10" s="39">
        <v>350</v>
      </c>
      <c r="J10" s="39"/>
      <c r="K10" s="39">
        <v>350</v>
      </c>
      <c r="L10" s="39">
        <v>350</v>
      </c>
      <c r="M10" s="7" t="s">
        <v>11</v>
      </c>
      <c r="N10" s="26" t="s">
        <v>17</v>
      </c>
      <c r="P10" s="32"/>
    </row>
    <row r="11" spans="1:16" ht="166.5" customHeight="1" x14ac:dyDescent="0.25">
      <c r="A11" s="37">
        <v>3</v>
      </c>
      <c r="B11" s="26" t="s">
        <v>18</v>
      </c>
      <c r="C11" s="26" t="s">
        <v>167</v>
      </c>
      <c r="D11" s="37" t="s">
        <v>33</v>
      </c>
      <c r="E11" s="39">
        <f t="shared" si="0"/>
        <v>750</v>
      </c>
      <c r="F11" s="39">
        <v>150</v>
      </c>
      <c r="G11" s="39">
        <v>150</v>
      </c>
      <c r="H11" s="39"/>
      <c r="I11" s="39">
        <v>150</v>
      </c>
      <c r="J11" s="39"/>
      <c r="K11" s="39">
        <v>150</v>
      </c>
      <c r="L11" s="39">
        <v>150</v>
      </c>
      <c r="M11" s="7" t="s">
        <v>11</v>
      </c>
      <c r="N11" s="26" t="s">
        <v>19</v>
      </c>
    </row>
    <row r="12" spans="1:16" ht="23.25" customHeight="1" x14ac:dyDescent="0.25">
      <c r="A12" s="41"/>
      <c r="B12" s="42" t="s">
        <v>35</v>
      </c>
      <c r="C12" s="43"/>
      <c r="D12" s="41"/>
      <c r="E12" s="44">
        <f>SUM(E9:E11)</f>
        <v>3127.04</v>
      </c>
      <c r="F12" s="45">
        <f t="shared" ref="F12:L12" si="1">SUM(F9:F11)</f>
        <v>577.6</v>
      </c>
      <c r="G12" s="44">
        <f t="shared" si="1"/>
        <v>599.44000000000005</v>
      </c>
      <c r="H12" s="44">
        <f t="shared" si="1"/>
        <v>0</v>
      </c>
      <c r="I12" s="45">
        <f t="shared" si="1"/>
        <v>650</v>
      </c>
      <c r="J12" s="45">
        <f t="shared" si="1"/>
        <v>0</v>
      </c>
      <c r="K12" s="45">
        <f t="shared" si="1"/>
        <v>650</v>
      </c>
      <c r="L12" s="45">
        <f t="shared" si="1"/>
        <v>650</v>
      </c>
      <c r="M12" s="41" t="s">
        <v>11</v>
      </c>
      <c r="N12" s="43"/>
    </row>
    <row r="13" spans="1:16" ht="25.5" customHeight="1" x14ac:dyDescent="0.25">
      <c r="A13" s="37"/>
      <c r="B13" s="149" t="s">
        <v>20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6" ht="127.5" customHeight="1" x14ac:dyDescent="0.25">
      <c r="A14" s="37">
        <v>1</v>
      </c>
      <c r="B14" s="26" t="s">
        <v>21</v>
      </c>
      <c r="C14" s="26" t="s">
        <v>168</v>
      </c>
      <c r="D14" s="37" t="s">
        <v>33</v>
      </c>
      <c r="E14" s="39">
        <f>SUM(F14:L14)</f>
        <v>420</v>
      </c>
      <c r="F14" s="39" t="s">
        <v>9</v>
      </c>
      <c r="G14" s="39" t="s">
        <v>9</v>
      </c>
      <c r="H14" s="39"/>
      <c r="I14" s="39">
        <v>140</v>
      </c>
      <c r="J14" s="39"/>
      <c r="K14" s="39">
        <v>140</v>
      </c>
      <c r="L14" s="39">
        <v>140</v>
      </c>
      <c r="M14" s="7" t="s">
        <v>11</v>
      </c>
      <c r="N14" s="26" t="s">
        <v>22</v>
      </c>
    </row>
    <row r="15" spans="1:16" ht="97.5" customHeight="1" x14ac:dyDescent="0.25">
      <c r="A15" s="37">
        <v>2</v>
      </c>
      <c r="B15" s="9" t="s">
        <v>23</v>
      </c>
      <c r="C15" s="26" t="s">
        <v>170</v>
      </c>
      <c r="D15" s="37" t="s">
        <v>33</v>
      </c>
      <c r="E15" s="39">
        <f>SUM(F15:L15)</f>
        <v>0</v>
      </c>
      <c r="F15" s="39" t="s">
        <v>9</v>
      </c>
      <c r="G15" s="39" t="s">
        <v>9</v>
      </c>
      <c r="H15" s="39"/>
      <c r="I15" s="39" t="s">
        <v>9</v>
      </c>
      <c r="J15" s="39"/>
      <c r="K15" s="39"/>
      <c r="L15" s="39"/>
      <c r="M15" s="7" t="s">
        <v>9</v>
      </c>
      <c r="N15" s="26" t="s">
        <v>160</v>
      </c>
    </row>
    <row r="16" spans="1:16" ht="35.25" customHeight="1" x14ac:dyDescent="0.25">
      <c r="A16" s="37"/>
      <c r="B16" s="8" t="s">
        <v>24</v>
      </c>
      <c r="C16" s="26"/>
      <c r="D16" s="37"/>
      <c r="E16" s="48">
        <f>SUM(E14:E15)</f>
        <v>420</v>
      </c>
      <c r="F16" s="48">
        <f t="shared" ref="F16:L16" si="2">SUM(F14:F15)</f>
        <v>0</v>
      </c>
      <c r="G16" s="48">
        <f t="shared" si="2"/>
        <v>0</v>
      </c>
      <c r="H16" s="48">
        <f t="shared" si="2"/>
        <v>0</v>
      </c>
      <c r="I16" s="48">
        <f t="shared" si="2"/>
        <v>140</v>
      </c>
      <c r="J16" s="48">
        <f t="shared" si="2"/>
        <v>0</v>
      </c>
      <c r="K16" s="48">
        <f t="shared" si="2"/>
        <v>140</v>
      </c>
      <c r="L16" s="48">
        <f t="shared" si="2"/>
        <v>140</v>
      </c>
      <c r="M16" s="7" t="s">
        <v>11</v>
      </c>
      <c r="N16" s="26"/>
    </row>
    <row r="17" spans="1:15" ht="25.5" customHeight="1" x14ac:dyDescent="0.25">
      <c r="A17" s="158" t="s">
        <v>36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</row>
    <row r="18" spans="1:15" ht="48.75" customHeight="1" x14ac:dyDescent="0.25">
      <c r="A18" s="161">
        <v>1</v>
      </c>
      <c r="B18" s="163" t="s">
        <v>159</v>
      </c>
      <c r="C18" s="163" t="s">
        <v>171</v>
      </c>
      <c r="D18" s="161" t="s">
        <v>33</v>
      </c>
      <c r="E18" s="39">
        <f>SUM(F18:L18)</f>
        <v>6683</v>
      </c>
      <c r="F18" s="39">
        <v>1480</v>
      </c>
      <c r="G18" s="39">
        <v>1464</v>
      </c>
      <c r="H18" s="39"/>
      <c r="I18" s="39">
        <v>1242</v>
      </c>
      <c r="J18" s="39"/>
      <c r="K18" s="39">
        <v>1246</v>
      </c>
      <c r="L18" s="39">
        <v>1251</v>
      </c>
      <c r="M18" s="49" t="s">
        <v>58</v>
      </c>
      <c r="N18" s="165" t="s">
        <v>7</v>
      </c>
    </row>
    <row r="19" spans="1:15" ht="82.5" customHeight="1" x14ac:dyDescent="0.25">
      <c r="A19" s="162"/>
      <c r="B19" s="164"/>
      <c r="C19" s="164"/>
      <c r="D19" s="162"/>
      <c r="E19" s="37">
        <f>SUM(F19:L19)</f>
        <v>15212.599999999999</v>
      </c>
      <c r="F19" s="39">
        <v>5111.7</v>
      </c>
      <c r="G19" s="39">
        <v>5016.1000000000004</v>
      </c>
      <c r="H19" s="39"/>
      <c r="I19" s="39">
        <v>5084.8</v>
      </c>
      <c r="J19" s="39"/>
      <c r="K19" s="39"/>
      <c r="L19" s="39"/>
      <c r="M19" s="37" t="s">
        <v>8</v>
      </c>
      <c r="N19" s="165"/>
    </row>
    <row r="20" spans="1:15" ht="138.75" customHeight="1" x14ac:dyDescent="0.25">
      <c r="A20" s="37">
        <v>2</v>
      </c>
      <c r="B20" s="26" t="s">
        <v>10</v>
      </c>
      <c r="C20" s="26" t="s">
        <v>172</v>
      </c>
      <c r="D20" s="37" t="s">
        <v>33</v>
      </c>
      <c r="E20" s="39">
        <f t="shared" ref="E20:E22" si="3">SUM(F20:L20)</f>
        <v>750</v>
      </c>
      <c r="F20" s="39">
        <v>150</v>
      </c>
      <c r="G20" s="40">
        <v>150</v>
      </c>
      <c r="H20" s="39"/>
      <c r="I20" s="39">
        <v>150</v>
      </c>
      <c r="J20" s="39"/>
      <c r="K20" s="39">
        <v>150</v>
      </c>
      <c r="L20" s="39">
        <v>150</v>
      </c>
      <c r="M20" s="37" t="s">
        <v>11</v>
      </c>
      <c r="N20" s="26" t="s">
        <v>12</v>
      </c>
    </row>
    <row r="21" spans="1:15" ht="117.75" customHeight="1" x14ac:dyDescent="0.25">
      <c r="A21" s="37">
        <v>3</v>
      </c>
      <c r="B21" s="26" t="s">
        <v>13</v>
      </c>
      <c r="C21" s="26" t="s">
        <v>173</v>
      </c>
      <c r="D21" s="50" t="s">
        <v>33</v>
      </c>
      <c r="E21" s="39">
        <f t="shared" si="3"/>
        <v>991.93000000000006</v>
      </c>
      <c r="F21" s="51">
        <v>184</v>
      </c>
      <c r="G21" s="52">
        <v>126.93</v>
      </c>
      <c r="H21" s="51"/>
      <c r="I21" s="51">
        <v>161</v>
      </c>
      <c r="J21" s="51"/>
      <c r="K21" s="39">
        <v>160</v>
      </c>
      <c r="L21" s="39">
        <v>360</v>
      </c>
      <c r="M21" s="37" t="s">
        <v>11</v>
      </c>
      <c r="N21" s="26" t="s">
        <v>14</v>
      </c>
      <c r="O21" t="s">
        <v>50</v>
      </c>
    </row>
    <row r="22" spans="1:15" ht="153.75" customHeight="1" x14ac:dyDescent="0.25">
      <c r="A22" s="37">
        <v>4</v>
      </c>
      <c r="B22" s="26" t="s">
        <v>34</v>
      </c>
      <c r="C22" s="26" t="s">
        <v>174</v>
      </c>
      <c r="D22" s="50" t="s">
        <v>33</v>
      </c>
      <c r="E22" s="39">
        <f t="shared" si="3"/>
        <v>2115.1999999999998</v>
      </c>
      <c r="F22" s="51">
        <v>387.6</v>
      </c>
      <c r="G22" s="52">
        <v>401.6</v>
      </c>
      <c r="H22" s="51"/>
      <c r="I22" s="51">
        <v>442</v>
      </c>
      <c r="J22" s="51"/>
      <c r="K22" s="39">
        <v>442</v>
      </c>
      <c r="L22" s="39">
        <v>442</v>
      </c>
      <c r="M22" s="37" t="s">
        <v>11</v>
      </c>
      <c r="N22" s="26" t="s">
        <v>158</v>
      </c>
    </row>
    <row r="23" spans="1:15" ht="15" customHeight="1" x14ac:dyDescent="0.25">
      <c r="A23" s="41"/>
      <c r="B23" s="42" t="s">
        <v>35</v>
      </c>
      <c r="C23" s="43"/>
      <c r="D23" s="41"/>
      <c r="E23" s="44">
        <f>SUM(E18:E22)</f>
        <v>25752.73</v>
      </c>
      <c r="F23" s="45">
        <f t="shared" ref="F23:L23" si="4">SUM(F18:F22)</f>
        <v>7313.3</v>
      </c>
      <c r="G23" s="44">
        <f t="shared" si="4"/>
        <v>7158.630000000001</v>
      </c>
      <c r="H23" s="44">
        <f t="shared" ref="H23" si="5">SUM(H18:H22)</f>
        <v>0</v>
      </c>
      <c r="I23" s="45">
        <f t="shared" si="4"/>
        <v>7079.8</v>
      </c>
      <c r="J23" s="45">
        <f t="shared" ref="J23" si="6">SUM(J18:J22)</f>
        <v>0</v>
      </c>
      <c r="K23" s="45">
        <f t="shared" si="4"/>
        <v>1998</v>
      </c>
      <c r="L23" s="45">
        <f t="shared" si="4"/>
        <v>2203</v>
      </c>
      <c r="M23" s="41"/>
      <c r="N23" s="43"/>
    </row>
    <row r="24" spans="1:15" ht="15" customHeight="1" x14ac:dyDescent="0.25">
      <c r="A24" s="37"/>
      <c r="B24" s="47" t="s">
        <v>11</v>
      </c>
      <c r="C24" s="38"/>
      <c r="D24" s="37"/>
      <c r="E24" s="53">
        <f>E20+E21+E22</f>
        <v>3857.13</v>
      </c>
      <c r="F24" s="54">
        <f t="shared" ref="F24:L24" si="7">F20+F21+F22</f>
        <v>721.6</v>
      </c>
      <c r="G24" s="53">
        <f t="shared" si="7"/>
        <v>678.53</v>
      </c>
      <c r="H24" s="53">
        <f t="shared" ref="H24" si="8">H20+H21+H22</f>
        <v>0</v>
      </c>
      <c r="I24" s="54">
        <f t="shared" si="7"/>
        <v>753</v>
      </c>
      <c r="J24" s="54">
        <f t="shared" ref="J24" si="9">J20+J21+J22</f>
        <v>0</v>
      </c>
      <c r="K24" s="54">
        <f t="shared" si="7"/>
        <v>752</v>
      </c>
      <c r="L24" s="54">
        <f t="shared" si="7"/>
        <v>952</v>
      </c>
      <c r="M24" s="37"/>
      <c r="N24" s="38"/>
    </row>
    <row r="25" spans="1:15" ht="15" customHeight="1" x14ac:dyDescent="0.25">
      <c r="A25" s="37"/>
      <c r="B25" s="47" t="s">
        <v>6</v>
      </c>
      <c r="C25" s="38"/>
      <c r="D25" s="37"/>
      <c r="E25" s="53">
        <f>SUM(E18)</f>
        <v>6683</v>
      </c>
      <c r="F25" s="53">
        <f t="shared" ref="F25:L25" si="10">SUM(F18)</f>
        <v>1480</v>
      </c>
      <c r="G25" s="53">
        <f t="shared" si="10"/>
        <v>1464</v>
      </c>
      <c r="H25" s="53">
        <f t="shared" si="10"/>
        <v>0</v>
      </c>
      <c r="I25" s="53">
        <f t="shared" si="10"/>
        <v>1242</v>
      </c>
      <c r="J25" s="53">
        <f t="shared" si="10"/>
        <v>0</v>
      </c>
      <c r="K25" s="53">
        <f t="shared" si="10"/>
        <v>1246</v>
      </c>
      <c r="L25" s="53">
        <f t="shared" si="10"/>
        <v>1251</v>
      </c>
      <c r="M25" s="37"/>
      <c r="N25" s="38"/>
    </row>
    <row r="26" spans="1:15" ht="21" customHeight="1" x14ac:dyDescent="0.25">
      <c r="A26" s="37"/>
      <c r="B26" s="47" t="s">
        <v>8</v>
      </c>
      <c r="C26" s="38"/>
      <c r="D26" s="37"/>
      <c r="E26" s="53">
        <f>SUM(E19)</f>
        <v>15212.599999999999</v>
      </c>
      <c r="F26" s="53">
        <f t="shared" ref="F26:L26" si="11">SUM(F19)</f>
        <v>5111.7</v>
      </c>
      <c r="G26" s="53">
        <f t="shared" si="11"/>
        <v>5016.1000000000004</v>
      </c>
      <c r="H26" s="53">
        <f t="shared" si="11"/>
        <v>0</v>
      </c>
      <c r="I26" s="53">
        <f t="shared" si="11"/>
        <v>5084.8</v>
      </c>
      <c r="J26" s="53">
        <f t="shared" si="11"/>
        <v>0</v>
      </c>
      <c r="K26" s="53">
        <f t="shared" si="11"/>
        <v>0</v>
      </c>
      <c r="L26" s="53">
        <f t="shared" si="11"/>
        <v>0</v>
      </c>
      <c r="M26" s="37"/>
      <c r="N26" s="38"/>
    </row>
    <row r="27" spans="1:15" ht="24" customHeight="1" x14ac:dyDescent="0.25">
      <c r="A27" s="37"/>
      <c r="B27" s="150" t="s">
        <v>37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  <row r="28" spans="1:15" ht="214.5" customHeight="1" x14ac:dyDescent="0.25">
      <c r="A28" s="37">
        <v>1</v>
      </c>
      <c r="B28" s="26" t="s">
        <v>157</v>
      </c>
      <c r="C28" s="26" t="s">
        <v>175</v>
      </c>
      <c r="D28" s="37" t="s">
        <v>33</v>
      </c>
      <c r="E28" s="39">
        <f>SUM(F28:M28)</f>
        <v>316</v>
      </c>
      <c r="F28" s="39" t="s">
        <v>9</v>
      </c>
      <c r="G28" s="39">
        <v>70</v>
      </c>
      <c r="H28" s="39"/>
      <c r="I28" s="55">
        <v>99</v>
      </c>
      <c r="J28" s="55"/>
      <c r="K28" s="39">
        <v>90</v>
      </c>
      <c r="L28" s="39">
        <v>57</v>
      </c>
      <c r="M28" s="7" t="s">
        <v>11</v>
      </c>
      <c r="N28" s="26" t="s">
        <v>25</v>
      </c>
      <c r="O28" t="s">
        <v>49</v>
      </c>
    </row>
    <row r="29" spans="1:15" ht="179.25" customHeight="1" x14ac:dyDescent="0.25">
      <c r="A29" s="37">
        <v>2</v>
      </c>
      <c r="B29" s="26" t="s">
        <v>26</v>
      </c>
      <c r="C29" s="26" t="s">
        <v>176</v>
      </c>
      <c r="D29" s="37" t="s">
        <v>33</v>
      </c>
      <c r="E29" s="39">
        <f>SUM(F29:M29)</f>
        <v>177</v>
      </c>
      <c r="F29" s="39" t="s">
        <v>9</v>
      </c>
      <c r="G29" s="39" t="s">
        <v>9</v>
      </c>
      <c r="H29" s="39"/>
      <c r="I29" s="39">
        <v>60</v>
      </c>
      <c r="J29" s="39"/>
      <c r="K29" s="39">
        <v>57</v>
      </c>
      <c r="L29" s="39">
        <v>60</v>
      </c>
      <c r="M29" s="7" t="s">
        <v>11</v>
      </c>
      <c r="N29" s="26" t="s">
        <v>27</v>
      </c>
    </row>
    <row r="30" spans="1:15" ht="25.5" customHeight="1" x14ac:dyDescent="0.25">
      <c r="A30" s="41"/>
      <c r="B30" s="13" t="s">
        <v>28</v>
      </c>
      <c r="C30" s="43"/>
      <c r="D30" s="41"/>
      <c r="E30" s="56">
        <f>SUM(E28:E29)</f>
        <v>493</v>
      </c>
      <c r="F30" s="56">
        <f>SUM(F28:F29)</f>
        <v>0</v>
      </c>
      <c r="G30" s="56">
        <f>SUM(G28:G29)</f>
        <v>70</v>
      </c>
      <c r="H30" s="56">
        <f t="shared" ref="H30:J30" si="12">SUM(H28:H29)</f>
        <v>0</v>
      </c>
      <c r="I30" s="56">
        <f t="shared" si="12"/>
        <v>159</v>
      </c>
      <c r="J30" s="56">
        <f t="shared" si="12"/>
        <v>0</v>
      </c>
      <c r="K30" s="56">
        <f>SUM(K28:K29)</f>
        <v>147</v>
      </c>
      <c r="L30" s="56">
        <f>SUM(L28:L29)</f>
        <v>117</v>
      </c>
      <c r="M30" s="41" t="s">
        <v>11</v>
      </c>
      <c r="N30" s="43"/>
    </row>
    <row r="31" spans="1:15" ht="24" customHeight="1" x14ac:dyDescent="0.25">
      <c r="A31" s="57"/>
      <c r="B31" s="148" t="s">
        <v>38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1:15" s="5" customFormat="1" ht="139.5" customHeight="1" x14ac:dyDescent="0.25">
      <c r="A32" s="37">
        <v>1</v>
      </c>
      <c r="B32" s="9" t="s">
        <v>29</v>
      </c>
      <c r="C32" s="26" t="s">
        <v>177</v>
      </c>
      <c r="D32" s="37" t="s">
        <v>33</v>
      </c>
      <c r="E32" s="39">
        <f t="shared" ref="E32:E36" si="13">SUM(F32:L32)</f>
        <v>100</v>
      </c>
      <c r="F32" s="39">
        <v>100</v>
      </c>
      <c r="G32" s="39"/>
      <c r="H32" s="39"/>
      <c r="I32" s="39"/>
      <c r="J32" s="39"/>
      <c r="K32" s="39"/>
      <c r="L32" s="39"/>
      <c r="M32" s="7" t="s">
        <v>11</v>
      </c>
      <c r="N32" s="26" t="s">
        <v>44</v>
      </c>
    </row>
    <row r="33" spans="1:14" ht="135.75" customHeight="1" x14ac:dyDescent="0.25">
      <c r="A33" s="37">
        <v>2</v>
      </c>
      <c r="B33" s="9" t="s">
        <v>39</v>
      </c>
      <c r="C33" s="26" t="s">
        <v>178</v>
      </c>
      <c r="D33" s="37" t="s">
        <v>33</v>
      </c>
      <c r="E33" s="39">
        <f t="shared" si="13"/>
        <v>130</v>
      </c>
      <c r="F33" s="39" t="s">
        <v>9</v>
      </c>
      <c r="G33" s="39">
        <v>130</v>
      </c>
      <c r="H33" s="39"/>
      <c r="I33" s="39"/>
      <c r="J33" s="39"/>
      <c r="K33" s="39"/>
      <c r="L33" s="39"/>
      <c r="M33" s="7" t="s">
        <v>11</v>
      </c>
      <c r="N33" s="26" t="s">
        <v>45</v>
      </c>
    </row>
    <row r="34" spans="1:14" ht="164.25" customHeight="1" x14ac:dyDescent="0.25">
      <c r="A34" s="37">
        <v>3</v>
      </c>
      <c r="B34" s="9" t="s">
        <v>40</v>
      </c>
      <c r="C34" s="26" t="s">
        <v>179</v>
      </c>
      <c r="D34" s="37" t="s">
        <v>33</v>
      </c>
      <c r="E34" s="39">
        <f t="shared" si="13"/>
        <v>1039</v>
      </c>
      <c r="F34" s="39">
        <v>59</v>
      </c>
      <c r="G34" s="39">
        <v>240</v>
      </c>
      <c r="H34" s="39"/>
      <c r="I34" s="39">
        <v>200</v>
      </c>
      <c r="J34" s="39"/>
      <c r="K34" s="39">
        <v>270</v>
      </c>
      <c r="L34" s="39">
        <v>270</v>
      </c>
      <c r="M34" s="7" t="s">
        <v>11</v>
      </c>
      <c r="N34" s="9" t="s">
        <v>46</v>
      </c>
    </row>
    <row r="35" spans="1:14" ht="117.75" customHeight="1" x14ac:dyDescent="0.25">
      <c r="A35" s="37">
        <v>4</v>
      </c>
      <c r="B35" s="26" t="s">
        <v>41</v>
      </c>
      <c r="C35" s="26" t="s">
        <v>180</v>
      </c>
      <c r="D35" s="37" t="s">
        <v>129</v>
      </c>
      <c r="E35" s="39">
        <f t="shared" si="13"/>
        <v>175</v>
      </c>
      <c r="F35" s="39"/>
      <c r="G35" s="39">
        <v>40</v>
      </c>
      <c r="H35" s="39"/>
      <c r="I35" s="39">
        <v>45</v>
      </c>
      <c r="J35" s="39"/>
      <c r="K35" s="39">
        <v>45</v>
      </c>
      <c r="L35" s="39">
        <v>45</v>
      </c>
      <c r="M35" s="7" t="s">
        <v>11</v>
      </c>
      <c r="N35" s="9" t="s">
        <v>47</v>
      </c>
    </row>
    <row r="36" spans="1:14" ht="165" customHeight="1" x14ac:dyDescent="0.25">
      <c r="A36" s="37">
        <v>5</v>
      </c>
      <c r="B36" s="26" t="s">
        <v>42</v>
      </c>
      <c r="C36" s="26" t="s">
        <v>181</v>
      </c>
      <c r="D36" s="37" t="s">
        <v>33</v>
      </c>
      <c r="E36" s="39">
        <f t="shared" si="13"/>
        <v>633.97</v>
      </c>
      <c r="F36" s="39">
        <v>161.80000000000001</v>
      </c>
      <c r="G36" s="40">
        <v>82.17</v>
      </c>
      <c r="H36" s="39"/>
      <c r="I36" s="39">
        <v>70</v>
      </c>
      <c r="J36" s="39"/>
      <c r="K36" s="39">
        <v>160</v>
      </c>
      <c r="L36" s="39">
        <v>160</v>
      </c>
      <c r="M36" s="7" t="s">
        <v>11</v>
      </c>
      <c r="N36" s="9" t="s">
        <v>48</v>
      </c>
    </row>
    <row r="37" spans="1:14" ht="24" x14ac:dyDescent="0.25">
      <c r="A37" s="58"/>
      <c r="B37" s="15" t="s">
        <v>28</v>
      </c>
      <c r="C37" s="14"/>
      <c r="D37" s="58"/>
      <c r="E37" s="59">
        <f>SUM(E32:E36)</f>
        <v>2077.9700000000003</v>
      </c>
      <c r="F37" s="60">
        <f>SUM(F32:F36)</f>
        <v>320.8</v>
      </c>
      <c r="G37" s="59">
        <f>SUM(G32:G36)</f>
        <v>492.17</v>
      </c>
      <c r="H37" s="59">
        <f t="shared" ref="H37:J37" si="14">SUM(H32:H36)</f>
        <v>0</v>
      </c>
      <c r="I37" s="59">
        <f t="shared" si="14"/>
        <v>315</v>
      </c>
      <c r="J37" s="59">
        <f t="shared" si="14"/>
        <v>0</v>
      </c>
      <c r="K37" s="60">
        <f>SUM(K32:K36)</f>
        <v>475</v>
      </c>
      <c r="L37" s="60">
        <f>SUM(L32:L36)</f>
        <v>475</v>
      </c>
      <c r="M37" s="35" t="s">
        <v>11</v>
      </c>
      <c r="N37" s="16"/>
    </row>
    <row r="38" spans="1:14" x14ac:dyDescent="0.25">
      <c r="A38" s="61"/>
      <c r="B38" s="149" t="s">
        <v>128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 s="6" customFormat="1" ht="186.75" customHeight="1" x14ac:dyDescent="0.25">
      <c r="A39" s="37">
        <v>1</v>
      </c>
      <c r="B39" s="12" t="s">
        <v>43</v>
      </c>
      <c r="C39" s="12" t="s">
        <v>182</v>
      </c>
      <c r="D39" s="37">
        <v>2011</v>
      </c>
      <c r="E39" s="39">
        <v>100</v>
      </c>
      <c r="F39" s="39">
        <v>100</v>
      </c>
      <c r="G39" s="39"/>
      <c r="H39" s="39"/>
      <c r="I39" s="39"/>
      <c r="J39" s="39"/>
      <c r="K39" s="39"/>
      <c r="L39" s="39"/>
      <c r="M39" s="7" t="s">
        <v>11</v>
      </c>
      <c r="N39" s="62"/>
    </row>
    <row r="40" spans="1:14" ht="30.75" customHeight="1" x14ac:dyDescent="0.25">
      <c r="A40" s="41"/>
      <c r="B40" s="2" t="s">
        <v>28</v>
      </c>
      <c r="C40" s="3"/>
      <c r="D40" s="41"/>
      <c r="E40" s="56">
        <f>SUM(E39:E39)</f>
        <v>100</v>
      </c>
      <c r="F40" s="56">
        <f>SUM(F39:F39)</f>
        <v>100</v>
      </c>
      <c r="G40" s="56">
        <f>SUM(G39:G39)</f>
        <v>0</v>
      </c>
      <c r="H40" s="56">
        <f t="shared" ref="H40:J40" si="15">SUM(H39:H39)</f>
        <v>0</v>
      </c>
      <c r="I40" s="56">
        <f t="shared" si="15"/>
        <v>0</v>
      </c>
      <c r="J40" s="56">
        <f t="shared" si="15"/>
        <v>0</v>
      </c>
      <c r="K40" s="56">
        <f>SUM(K39:K39)</f>
        <v>0</v>
      </c>
      <c r="L40" s="56">
        <f>SUM(L39:L39)</f>
        <v>0</v>
      </c>
      <c r="M40" s="4" t="s">
        <v>11</v>
      </c>
      <c r="N40" s="43"/>
    </row>
    <row r="41" spans="1:14" ht="39" customHeight="1" x14ac:dyDescent="0.25">
      <c r="A41" s="37"/>
      <c r="B41" s="8" t="s">
        <v>30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</row>
    <row r="42" spans="1:14" ht="69.75" customHeight="1" x14ac:dyDescent="0.25">
      <c r="A42" s="37">
        <v>1</v>
      </c>
      <c r="B42" s="9" t="s">
        <v>31</v>
      </c>
      <c r="C42" s="26" t="s">
        <v>183</v>
      </c>
      <c r="D42" s="37" t="s">
        <v>33</v>
      </c>
      <c r="E42" s="63">
        <f>SUM(F42:L42)</f>
        <v>6154</v>
      </c>
      <c r="F42" s="63">
        <v>1170</v>
      </c>
      <c r="G42" s="63">
        <v>1246</v>
      </c>
      <c r="H42" s="63"/>
      <c r="I42" s="63">
        <v>1246</v>
      </c>
      <c r="J42" s="63"/>
      <c r="K42" s="63">
        <v>1246</v>
      </c>
      <c r="L42" s="63">
        <v>1246</v>
      </c>
      <c r="M42" s="7" t="s">
        <v>11</v>
      </c>
      <c r="N42" s="38"/>
    </row>
    <row r="43" spans="1:14" ht="27.75" customHeight="1" x14ac:dyDescent="0.25">
      <c r="A43" s="41"/>
      <c r="B43" s="2" t="s">
        <v>28</v>
      </c>
      <c r="C43" s="3"/>
      <c r="D43" s="41"/>
      <c r="E43" s="45">
        <f>SUM(E42)</f>
        <v>6154</v>
      </c>
      <c r="F43" s="45">
        <f t="shared" ref="F43:L43" si="16">SUM(F42)</f>
        <v>1170</v>
      </c>
      <c r="G43" s="45">
        <f t="shared" si="16"/>
        <v>1246</v>
      </c>
      <c r="H43" s="45">
        <f t="shared" ref="H43" si="17">SUM(H42)</f>
        <v>0</v>
      </c>
      <c r="I43" s="45">
        <f t="shared" si="16"/>
        <v>1246</v>
      </c>
      <c r="J43" s="45">
        <f t="shared" ref="J43" si="18">SUM(J42)</f>
        <v>0</v>
      </c>
      <c r="K43" s="45">
        <f t="shared" si="16"/>
        <v>1246</v>
      </c>
      <c r="L43" s="45">
        <f t="shared" si="16"/>
        <v>1246</v>
      </c>
      <c r="M43" s="4" t="s">
        <v>11</v>
      </c>
      <c r="N43" s="43"/>
    </row>
    <row r="44" spans="1:14" ht="37.5" customHeight="1" x14ac:dyDescent="0.25">
      <c r="A44" s="37"/>
      <c r="B44" s="11" t="s">
        <v>32</v>
      </c>
      <c r="C44" s="10"/>
      <c r="D44" s="65"/>
      <c r="E44" s="66">
        <f>SUM(E45:E47)</f>
        <v>38124.740000000005</v>
      </c>
      <c r="F44" s="67">
        <f t="shared" ref="F44:L44" si="19">SUM(F45:F47)</f>
        <v>9481.7000000000007</v>
      </c>
      <c r="G44" s="66">
        <f t="shared" si="19"/>
        <v>9566.24</v>
      </c>
      <c r="H44" s="66">
        <f t="shared" ref="H44" si="20">SUM(H45:H47)</f>
        <v>0</v>
      </c>
      <c r="I44" s="67">
        <f t="shared" si="19"/>
        <v>9589.7999999999993</v>
      </c>
      <c r="J44" s="67">
        <f t="shared" ref="J44" si="21">SUM(J45:J47)</f>
        <v>0</v>
      </c>
      <c r="K44" s="67">
        <f t="shared" si="19"/>
        <v>4656</v>
      </c>
      <c r="L44" s="67">
        <f t="shared" si="19"/>
        <v>4831</v>
      </c>
      <c r="M44" s="65"/>
      <c r="N44" s="64"/>
    </row>
    <row r="45" spans="1:14" ht="22.5" customHeight="1" x14ac:dyDescent="0.25">
      <c r="A45" s="37"/>
      <c r="B45" s="8" t="s">
        <v>11</v>
      </c>
      <c r="C45" s="26"/>
      <c r="D45" s="37"/>
      <c r="E45" s="68">
        <f t="shared" ref="E45:L45" si="22">SUM(E43+E40+E37+E30+E24+E16+E12)</f>
        <v>16229.140000000003</v>
      </c>
      <c r="F45" s="63">
        <f t="shared" si="22"/>
        <v>2890</v>
      </c>
      <c r="G45" s="68">
        <f t="shared" si="22"/>
        <v>3086.14</v>
      </c>
      <c r="H45" s="68">
        <f t="shared" si="22"/>
        <v>0</v>
      </c>
      <c r="I45" s="63">
        <f t="shared" si="22"/>
        <v>3263</v>
      </c>
      <c r="J45" s="63">
        <f t="shared" si="22"/>
        <v>0</v>
      </c>
      <c r="K45" s="63">
        <f t="shared" si="22"/>
        <v>3410</v>
      </c>
      <c r="L45" s="63">
        <f t="shared" si="22"/>
        <v>3580</v>
      </c>
      <c r="M45" s="37"/>
      <c r="N45" s="46"/>
    </row>
    <row r="46" spans="1:14" ht="40.5" customHeight="1" x14ac:dyDescent="0.25">
      <c r="A46" s="37"/>
      <c r="B46" s="26" t="s">
        <v>6</v>
      </c>
      <c r="C46" s="26"/>
      <c r="D46" s="37"/>
      <c r="E46" s="68">
        <f>SUM(E25)</f>
        <v>6683</v>
      </c>
      <c r="F46" s="68">
        <f t="shared" ref="F46:L46" si="23">SUM(F25)</f>
        <v>1480</v>
      </c>
      <c r="G46" s="68">
        <f t="shared" si="23"/>
        <v>1464</v>
      </c>
      <c r="H46" s="68">
        <f t="shared" si="23"/>
        <v>0</v>
      </c>
      <c r="I46" s="68">
        <f t="shared" si="23"/>
        <v>1242</v>
      </c>
      <c r="J46" s="68">
        <f t="shared" si="23"/>
        <v>0</v>
      </c>
      <c r="K46" s="68">
        <f t="shared" si="23"/>
        <v>1246</v>
      </c>
      <c r="L46" s="68">
        <f t="shared" si="23"/>
        <v>1251</v>
      </c>
      <c r="M46" s="37"/>
      <c r="N46" s="46"/>
    </row>
    <row r="47" spans="1:14" ht="20.25" customHeight="1" x14ac:dyDescent="0.25">
      <c r="A47" s="65"/>
      <c r="B47" s="26" t="s">
        <v>8</v>
      </c>
      <c r="C47" s="26"/>
      <c r="D47" s="37"/>
      <c r="E47" s="68">
        <f>E26</f>
        <v>15212.599999999999</v>
      </c>
      <c r="F47" s="68">
        <f t="shared" ref="F47:L47" si="24">F26</f>
        <v>5111.7</v>
      </c>
      <c r="G47" s="68">
        <f t="shared" si="24"/>
        <v>5016.1000000000004</v>
      </c>
      <c r="H47" s="68">
        <f t="shared" si="24"/>
        <v>0</v>
      </c>
      <c r="I47" s="68">
        <f t="shared" si="24"/>
        <v>5084.8</v>
      </c>
      <c r="J47" s="68">
        <f t="shared" si="24"/>
        <v>0</v>
      </c>
      <c r="K47" s="68">
        <f t="shared" si="24"/>
        <v>0</v>
      </c>
      <c r="L47" s="68">
        <f t="shared" si="24"/>
        <v>0</v>
      </c>
      <c r="M47" s="37"/>
      <c r="N47" s="46"/>
    </row>
    <row r="48" spans="1:14" ht="21.75" customHeight="1" x14ac:dyDescent="0.25">
      <c r="A48" s="151" t="s">
        <v>51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78.75" customHeight="1" x14ac:dyDescent="0.25">
      <c r="A49" s="69" t="s">
        <v>52</v>
      </c>
      <c r="B49" s="29" t="s">
        <v>53</v>
      </c>
      <c r="C49" s="29"/>
      <c r="D49" s="69"/>
      <c r="E49" s="70">
        <f t="shared" ref="E49:J49" si="25">SUM(E50:E55)</f>
        <v>2220.3000000000002</v>
      </c>
      <c r="F49" s="70">
        <f t="shared" si="25"/>
        <v>1320.3000000000002</v>
      </c>
      <c r="G49" s="71">
        <f t="shared" si="25"/>
        <v>900</v>
      </c>
      <c r="H49" s="71">
        <f t="shared" si="25"/>
        <v>0</v>
      </c>
      <c r="I49" s="71">
        <f t="shared" si="25"/>
        <v>0</v>
      </c>
      <c r="J49" s="71">
        <f t="shared" si="25"/>
        <v>0</v>
      </c>
      <c r="K49" s="71"/>
      <c r="L49" s="71"/>
      <c r="M49" s="69"/>
      <c r="N49" s="72"/>
    </row>
    <row r="50" spans="1:14" ht="29.25" customHeight="1" x14ac:dyDescent="0.25">
      <c r="A50" s="118"/>
      <c r="B50" s="119" t="s">
        <v>54</v>
      </c>
      <c r="C50" s="119" t="s">
        <v>55</v>
      </c>
      <c r="D50" s="118" t="s">
        <v>33</v>
      </c>
      <c r="E50" s="70">
        <f>SUM(F50:I50)</f>
        <v>702.8</v>
      </c>
      <c r="F50" s="73">
        <v>422.8</v>
      </c>
      <c r="G50" s="74">
        <v>280</v>
      </c>
      <c r="H50" s="74"/>
      <c r="I50" s="73"/>
      <c r="J50" s="73"/>
      <c r="K50" s="73"/>
      <c r="L50" s="73"/>
      <c r="M50" s="27" t="s">
        <v>56</v>
      </c>
      <c r="N50" s="119" t="s">
        <v>57</v>
      </c>
    </row>
    <row r="51" spans="1:14" ht="45.75" customHeight="1" x14ac:dyDescent="0.25">
      <c r="A51" s="118"/>
      <c r="B51" s="119"/>
      <c r="C51" s="119"/>
      <c r="D51" s="118"/>
      <c r="E51" s="70">
        <f t="shared" ref="E51:E62" si="26">SUM(F51:I51)</f>
        <v>280.89999999999998</v>
      </c>
      <c r="F51" s="73">
        <v>160.9</v>
      </c>
      <c r="G51" s="74">
        <v>120</v>
      </c>
      <c r="H51" s="74"/>
      <c r="I51" s="73"/>
      <c r="J51" s="73"/>
      <c r="K51" s="73"/>
      <c r="L51" s="73"/>
      <c r="M51" s="27" t="s">
        <v>58</v>
      </c>
      <c r="N51" s="119"/>
    </row>
    <row r="52" spans="1:14" ht="27.75" customHeight="1" x14ac:dyDescent="0.25">
      <c r="A52" s="118"/>
      <c r="B52" s="119" t="s">
        <v>59</v>
      </c>
      <c r="C52" s="119" t="s">
        <v>55</v>
      </c>
      <c r="D52" s="118" t="s">
        <v>33</v>
      </c>
      <c r="E52" s="70">
        <f t="shared" si="26"/>
        <v>487.6</v>
      </c>
      <c r="F52" s="73">
        <v>277.60000000000002</v>
      </c>
      <c r="G52" s="74">
        <v>210</v>
      </c>
      <c r="H52" s="74"/>
      <c r="I52" s="73"/>
      <c r="J52" s="73"/>
      <c r="K52" s="73"/>
      <c r="L52" s="73"/>
      <c r="M52" s="27" t="s">
        <v>56</v>
      </c>
      <c r="N52" s="119" t="s">
        <v>60</v>
      </c>
    </row>
    <row r="53" spans="1:14" ht="48" customHeight="1" x14ac:dyDescent="0.25">
      <c r="A53" s="118"/>
      <c r="B53" s="119"/>
      <c r="C53" s="119"/>
      <c r="D53" s="118"/>
      <c r="E53" s="70">
        <f t="shared" si="26"/>
        <v>228.8</v>
      </c>
      <c r="F53" s="73">
        <v>138.80000000000001</v>
      </c>
      <c r="G53" s="74">
        <v>90</v>
      </c>
      <c r="H53" s="74"/>
      <c r="I53" s="73"/>
      <c r="J53" s="73"/>
      <c r="K53" s="73"/>
      <c r="L53" s="73"/>
      <c r="M53" s="27" t="s">
        <v>58</v>
      </c>
      <c r="N53" s="119"/>
    </row>
    <row r="54" spans="1:14" ht="27.75" customHeight="1" x14ac:dyDescent="0.25">
      <c r="A54" s="118"/>
      <c r="B54" s="119" t="s">
        <v>61</v>
      </c>
      <c r="C54" s="119" t="s">
        <v>55</v>
      </c>
      <c r="D54" s="118" t="s">
        <v>33</v>
      </c>
      <c r="E54" s="70">
        <f t="shared" si="26"/>
        <v>354.9</v>
      </c>
      <c r="F54" s="73">
        <v>214.9</v>
      </c>
      <c r="G54" s="74">
        <v>140</v>
      </c>
      <c r="H54" s="74"/>
      <c r="I54" s="73"/>
      <c r="J54" s="73"/>
      <c r="K54" s="73"/>
      <c r="L54" s="73"/>
      <c r="M54" s="27" t="s">
        <v>56</v>
      </c>
      <c r="N54" s="119" t="s">
        <v>62</v>
      </c>
    </row>
    <row r="55" spans="1:14" ht="48.75" customHeight="1" x14ac:dyDescent="0.25">
      <c r="A55" s="118"/>
      <c r="B55" s="119"/>
      <c r="C55" s="119"/>
      <c r="D55" s="118"/>
      <c r="E55" s="70">
        <f t="shared" si="26"/>
        <v>165.3</v>
      </c>
      <c r="F55" s="73">
        <v>105.3</v>
      </c>
      <c r="G55" s="74">
        <v>60</v>
      </c>
      <c r="H55" s="74"/>
      <c r="I55" s="73"/>
      <c r="J55" s="73"/>
      <c r="K55" s="73"/>
      <c r="L55" s="73"/>
      <c r="M55" s="27" t="s">
        <v>58</v>
      </c>
      <c r="N55" s="119"/>
    </row>
    <row r="56" spans="1:14" ht="25.5" customHeight="1" x14ac:dyDescent="0.25">
      <c r="A56" s="144" t="s">
        <v>63</v>
      </c>
      <c r="B56" s="116" t="s">
        <v>64</v>
      </c>
      <c r="C56" s="116" t="s">
        <v>55</v>
      </c>
      <c r="D56" s="144" t="s">
        <v>33</v>
      </c>
      <c r="E56" s="70">
        <f t="shared" si="26"/>
        <v>28</v>
      </c>
      <c r="F56" s="73">
        <v>28</v>
      </c>
      <c r="G56" s="71"/>
      <c r="H56" s="71"/>
      <c r="I56" s="70"/>
      <c r="J56" s="70"/>
      <c r="K56" s="70"/>
      <c r="L56" s="70"/>
      <c r="M56" s="27" t="s">
        <v>56</v>
      </c>
      <c r="N56" s="119" t="s">
        <v>65</v>
      </c>
    </row>
    <row r="57" spans="1:14" ht="94.5" customHeight="1" x14ac:dyDescent="0.25">
      <c r="A57" s="144"/>
      <c r="B57" s="116"/>
      <c r="C57" s="116"/>
      <c r="D57" s="144"/>
      <c r="E57" s="70">
        <f t="shared" si="26"/>
        <v>12</v>
      </c>
      <c r="F57" s="73">
        <v>12</v>
      </c>
      <c r="G57" s="71"/>
      <c r="H57" s="71"/>
      <c r="I57" s="70"/>
      <c r="J57" s="70"/>
      <c r="K57" s="70"/>
      <c r="L57" s="70"/>
      <c r="M57" s="27" t="s">
        <v>58</v>
      </c>
      <c r="N57" s="119"/>
    </row>
    <row r="58" spans="1:14" ht="102.75" customHeight="1" x14ac:dyDescent="0.25">
      <c r="A58" s="76" t="s">
        <v>66</v>
      </c>
      <c r="B58" s="29" t="s">
        <v>67</v>
      </c>
      <c r="C58" s="29"/>
      <c r="D58" s="69"/>
      <c r="E58" s="71">
        <f t="shared" ref="E58:J58" si="27">SUM(E59:E62)</f>
        <v>4779.7</v>
      </c>
      <c r="F58" s="71">
        <f t="shared" si="27"/>
        <v>1829.7000000000003</v>
      </c>
      <c r="G58" s="71">
        <f t="shared" si="27"/>
        <v>2950</v>
      </c>
      <c r="H58" s="71">
        <f t="shared" si="27"/>
        <v>0</v>
      </c>
      <c r="I58" s="71">
        <f t="shared" si="27"/>
        <v>0</v>
      </c>
      <c r="J58" s="71">
        <f t="shared" si="27"/>
        <v>0</v>
      </c>
      <c r="K58" s="71">
        <f t="shared" ref="K58:L58" si="28">SUM(K59:K62)</f>
        <v>0</v>
      </c>
      <c r="L58" s="71">
        <f t="shared" si="28"/>
        <v>0</v>
      </c>
      <c r="M58" s="29"/>
      <c r="N58" s="29"/>
    </row>
    <row r="59" spans="1:14" ht="35.25" customHeight="1" x14ac:dyDescent="0.25">
      <c r="A59" s="132"/>
      <c r="B59" s="109" t="s">
        <v>68</v>
      </c>
      <c r="C59" s="119" t="s">
        <v>55</v>
      </c>
      <c r="D59" s="118" t="s">
        <v>33</v>
      </c>
      <c r="E59" s="71">
        <f t="shared" si="26"/>
        <v>107.5</v>
      </c>
      <c r="F59" s="74">
        <v>107.5</v>
      </c>
      <c r="G59" s="74"/>
      <c r="H59" s="74"/>
      <c r="I59" s="73"/>
      <c r="J59" s="73"/>
      <c r="K59" s="73"/>
      <c r="L59" s="73"/>
      <c r="M59" s="27" t="s">
        <v>56</v>
      </c>
      <c r="N59" s="109" t="s">
        <v>69</v>
      </c>
    </row>
    <row r="60" spans="1:14" ht="50.25" customHeight="1" x14ac:dyDescent="0.25">
      <c r="A60" s="134"/>
      <c r="B60" s="110"/>
      <c r="C60" s="119"/>
      <c r="D60" s="118"/>
      <c r="E60" s="71">
        <f t="shared" si="26"/>
        <v>0.4</v>
      </c>
      <c r="F60" s="74">
        <v>0.4</v>
      </c>
      <c r="G60" s="74"/>
      <c r="H60" s="74"/>
      <c r="I60" s="73"/>
      <c r="J60" s="73"/>
      <c r="K60" s="73"/>
      <c r="L60" s="73"/>
      <c r="M60" s="27" t="s">
        <v>58</v>
      </c>
      <c r="N60" s="110"/>
    </row>
    <row r="61" spans="1:14" ht="38.25" customHeight="1" x14ac:dyDescent="0.25">
      <c r="A61" s="132"/>
      <c r="B61" s="109" t="s">
        <v>70</v>
      </c>
      <c r="C61" s="119" t="s">
        <v>55</v>
      </c>
      <c r="D61" s="118" t="s">
        <v>33</v>
      </c>
      <c r="E61" s="71">
        <f t="shared" si="26"/>
        <v>3247.2</v>
      </c>
      <c r="F61" s="74">
        <v>1182.2</v>
      </c>
      <c r="G61" s="74">
        <v>2065</v>
      </c>
      <c r="H61" s="74"/>
      <c r="I61" s="73"/>
      <c r="J61" s="73"/>
      <c r="K61" s="73"/>
      <c r="L61" s="73"/>
      <c r="M61" s="27" t="s">
        <v>56</v>
      </c>
      <c r="N61" s="109" t="s">
        <v>71</v>
      </c>
    </row>
    <row r="62" spans="1:14" ht="46.5" customHeight="1" x14ac:dyDescent="0.25">
      <c r="A62" s="134"/>
      <c r="B62" s="110"/>
      <c r="C62" s="119"/>
      <c r="D62" s="118"/>
      <c r="E62" s="71">
        <f t="shared" si="26"/>
        <v>1424.6</v>
      </c>
      <c r="F62" s="74">
        <v>539.6</v>
      </c>
      <c r="G62" s="74">
        <v>885</v>
      </c>
      <c r="H62" s="74"/>
      <c r="I62" s="73"/>
      <c r="J62" s="73"/>
      <c r="K62" s="73"/>
      <c r="L62" s="73"/>
      <c r="M62" s="27" t="s">
        <v>58</v>
      </c>
      <c r="N62" s="110"/>
    </row>
    <row r="63" spans="1:14" ht="30.75" customHeight="1" x14ac:dyDescent="0.25">
      <c r="A63" s="144" t="s">
        <v>72</v>
      </c>
      <c r="B63" s="116" t="s">
        <v>73</v>
      </c>
      <c r="C63" s="116" t="s">
        <v>126</v>
      </c>
      <c r="D63" s="144" t="s">
        <v>33</v>
      </c>
      <c r="E63" s="71">
        <f>SUM(F63:I63)</f>
        <v>58.4</v>
      </c>
      <c r="F63" s="77">
        <v>58.4</v>
      </c>
      <c r="G63" s="77"/>
      <c r="H63" s="78"/>
      <c r="I63" s="79"/>
      <c r="J63" s="79"/>
      <c r="K63" s="79"/>
      <c r="L63" s="79"/>
      <c r="M63" s="27" t="s">
        <v>56</v>
      </c>
      <c r="N63" s="109" t="s">
        <v>74</v>
      </c>
    </row>
    <row r="64" spans="1:14" ht="66.75" customHeight="1" x14ac:dyDescent="0.25">
      <c r="A64" s="144"/>
      <c r="B64" s="116"/>
      <c r="C64" s="116"/>
      <c r="D64" s="144"/>
      <c r="E64" s="71">
        <f>SUM(F64:I64)</f>
        <v>215</v>
      </c>
      <c r="F64" s="77">
        <v>25</v>
      </c>
      <c r="G64" s="77">
        <v>70</v>
      </c>
      <c r="H64" s="78"/>
      <c r="I64" s="80">
        <v>120</v>
      </c>
      <c r="J64" s="79"/>
      <c r="K64" s="79"/>
      <c r="L64" s="79"/>
      <c r="M64" s="27" t="s">
        <v>58</v>
      </c>
      <c r="N64" s="110"/>
    </row>
    <row r="65" spans="1:14" ht="162" customHeight="1" x14ac:dyDescent="0.25">
      <c r="A65" s="81" t="s">
        <v>75</v>
      </c>
      <c r="B65" s="18" t="s">
        <v>76</v>
      </c>
      <c r="C65" s="28"/>
      <c r="D65" s="82" t="s">
        <v>130</v>
      </c>
      <c r="E65" s="71">
        <f>SUM(F65:I65)</f>
        <v>600</v>
      </c>
      <c r="F65" s="78"/>
      <c r="G65" s="77">
        <v>600</v>
      </c>
      <c r="H65" s="78"/>
      <c r="I65" s="79"/>
      <c r="J65" s="79"/>
      <c r="K65" s="79"/>
      <c r="L65" s="79"/>
      <c r="M65" s="27" t="s">
        <v>58</v>
      </c>
      <c r="N65" s="19" t="s">
        <v>77</v>
      </c>
    </row>
    <row r="66" spans="1:14" ht="39.75" customHeight="1" x14ac:dyDescent="0.25">
      <c r="A66" s="132"/>
      <c r="B66" s="17" t="s">
        <v>78</v>
      </c>
      <c r="C66" s="138"/>
      <c r="D66" s="132"/>
      <c r="E66" s="83">
        <f>SUM(E67:E68)</f>
        <v>7913.4</v>
      </c>
      <c r="F66" s="83">
        <f t="shared" ref="F66:L66" si="29">SUM(F67:F68)</f>
        <v>3273.4</v>
      </c>
      <c r="G66" s="83">
        <f t="shared" si="29"/>
        <v>4520</v>
      </c>
      <c r="H66" s="83">
        <f t="shared" si="29"/>
        <v>0</v>
      </c>
      <c r="I66" s="83">
        <f t="shared" si="29"/>
        <v>120</v>
      </c>
      <c r="J66" s="83">
        <f t="shared" ref="J66" si="30">SUM(J67:J68)</f>
        <v>0</v>
      </c>
      <c r="K66" s="83">
        <f t="shared" si="29"/>
        <v>0</v>
      </c>
      <c r="L66" s="83">
        <f t="shared" si="29"/>
        <v>0</v>
      </c>
      <c r="M66" s="135"/>
      <c r="N66" s="141"/>
    </row>
    <row r="67" spans="1:14" ht="25.5" customHeight="1" x14ac:dyDescent="0.25">
      <c r="A67" s="133"/>
      <c r="B67" s="27" t="s">
        <v>56</v>
      </c>
      <c r="C67" s="139"/>
      <c r="D67" s="133"/>
      <c r="E67" s="70">
        <f>SUM(F67:L67)</f>
        <v>4986.3999999999996</v>
      </c>
      <c r="F67" s="84">
        <f>SUM(F50+F52+F54+F56+F59+F61+F63)</f>
        <v>2291.4</v>
      </c>
      <c r="G67" s="84">
        <f t="shared" ref="G67:L67" si="31">SUM(G50+G52+G54+G56+G59+G61+G63)</f>
        <v>2695</v>
      </c>
      <c r="H67" s="84">
        <f t="shared" si="31"/>
        <v>0</v>
      </c>
      <c r="I67" s="84">
        <f t="shared" si="31"/>
        <v>0</v>
      </c>
      <c r="J67" s="84">
        <f t="shared" ref="J67" si="32">SUM(J50+J52+J54+J56+J59+J61+J63)</f>
        <v>0</v>
      </c>
      <c r="K67" s="84">
        <f t="shared" si="31"/>
        <v>0</v>
      </c>
      <c r="L67" s="84">
        <f t="shared" si="31"/>
        <v>0</v>
      </c>
      <c r="M67" s="136"/>
      <c r="N67" s="142"/>
    </row>
    <row r="68" spans="1:14" ht="42.75" customHeight="1" x14ac:dyDescent="0.25">
      <c r="A68" s="134"/>
      <c r="B68" s="27" t="s">
        <v>79</v>
      </c>
      <c r="C68" s="140"/>
      <c r="D68" s="134"/>
      <c r="E68" s="70">
        <f>SUM(F68:L68)</f>
        <v>2927</v>
      </c>
      <c r="F68" s="71">
        <f>SUM(F51+F53+F55+F57+F60+F62+F64+F65)</f>
        <v>982</v>
      </c>
      <c r="G68" s="71">
        <f t="shared" ref="G68:L68" si="33">SUM(G51+G53+G55+G57+G60+G62+G64+G65)</f>
        <v>1825</v>
      </c>
      <c r="H68" s="71">
        <f t="shared" si="33"/>
        <v>0</v>
      </c>
      <c r="I68" s="71">
        <f t="shared" si="33"/>
        <v>120</v>
      </c>
      <c r="J68" s="71">
        <f t="shared" ref="J68" si="34">SUM(J51+J53+J55+J57+J60+J62+J64+J65)</f>
        <v>0</v>
      </c>
      <c r="K68" s="71">
        <f t="shared" si="33"/>
        <v>0</v>
      </c>
      <c r="L68" s="71">
        <f t="shared" si="33"/>
        <v>0</v>
      </c>
      <c r="M68" s="137"/>
      <c r="N68" s="143"/>
    </row>
    <row r="69" spans="1:14" ht="23.25" customHeight="1" x14ac:dyDescent="0.25">
      <c r="A69" s="145" t="s">
        <v>80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7"/>
    </row>
    <row r="70" spans="1:14" ht="66" customHeight="1" x14ac:dyDescent="0.25">
      <c r="A70" s="132" t="s">
        <v>81</v>
      </c>
      <c r="B70" s="29" t="s">
        <v>82</v>
      </c>
      <c r="C70" s="29"/>
      <c r="D70" s="69"/>
      <c r="E70" s="85">
        <f>SUM(E73:E92)</f>
        <v>238270.53</v>
      </c>
      <c r="F70" s="85">
        <f>SUM(F73:F92)</f>
        <v>80000</v>
      </c>
      <c r="G70" s="85">
        <f t="shared" ref="G70:L70" si="35">SUM(G73:G92)</f>
        <v>148270.53</v>
      </c>
      <c r="H70" s="85">
        <f t="shared" si="35"/>
        <v>13450.95</v>
      </c>
      <c r="I70" s="85">
        <f t="shared" si="35"/>
        <v>10000</v>
      </c>
      <c r="J70" s="85">
        <f t="shared" ref="J70" si="36">SUM(J73:J92)</f>
        <v>46888.4</v>
      </c>
      <c r="K70" s="85">
        <f>SUM(K73:K92)</f>
        <v>0</v>
      </c>
      <c r="L70" s="85">
        <f t="shared" si="35"/>
        <v>0</v>
      </c>
      <c r="M70" s="135"/>
      <c r="N70" s="135"/>
    </row>
    <row r="71" spans="1:14" ht="50.25" customHeight="1" x14ac:dyDescent="0.25">
      <c r="A71" s="133"/>
      <c r="B71" s="29" t="s">
        <v>56</v>
      </c>
      <c r="C71" s="29"/>
      <c r="D71" s="69"/>
      <c r="E71" s="85">
        <f>E73+E77+E79+E81+E83+E85+E87+E91+E75+E89</f>
        <v>100667.63</v>
      </c>
      <c r="F71" s="85">
        <f>F73+F77+F79+F81+F83+F85+F87+F91+F75</f>
        <v>40000</v>
      </c>
      <c r="G71" s="85">
        <f>G73+G77+G79+G81+G83+G85+G87+G91+G75+G89</f>
        <v>50667.63</v>
      </c>
      <c r="H71" s="85">
        <f>H73+H77+H79+H81+H83+H85+H87+H91+H75</f>
        <v>0</v>
      </c>
      <c r="I71" s="85">
        <f>I73+I77+I79+I81+I83+I85+I87+I91+I75</f>
        <v>10000</v>
      </c>
      <c r="J71" s="85">
        <f>J73+J77+J79+J81+J83+J85+J87+J91+J75</f>
        <v>0</v>
      </c>
      <c r="K71" s="85">
        <f>K73+K77+K79+K81+K83+K85+K87+K91+K75</f>
        <v>0</v>
      </c>
      <c r="L71" s="85">
        <f>L73+L77+L79+L81+L83+L85+L87+L91+L75</f>
        <v>0</v>
      </c>
      <c r="M71" s="136"/>
      <c r="N71" s="136"/>
    </row>
    <row r="72" spans="1:14" ht="61.5" customHeight="1" x14ac:dyDescent="0.25">
      <c r="A72" s="134"/>
      <c r="B72" s="29" t="s">
        <v>79</v>
      </c>
      <c r="C72" s="29"/>
      <c r="D72" s="69"/>
      <c r="E72" s="85">
        <f t="shared" ref="E72:F72" si="37">SUM(E74+E78+E80+E82+E84+E86+E88+E92)</f>
        <v>137602.9</v>
      </c>
      <c r="F72" s="85">
        <f t="shared" si="37"/>
        <v>40000</v>
      </c>
      <c r="G72" s="85">
        <f>SUM(G74+G78+G80+G82+G84+G86+G88+G92)</f>
        <v>97602.9</v>
      </c>
      <c r="H72" s="85">
        <f t="shared" ref="H72:L72" si="38">SUM(H74+H78+H80+H82+H84+H86+H88+H92)</f>
        <v>13450.95</v>
      </c>
      <c r="I72" s="85">
        <f t="shared" si="38"/>
        <v>0</v>
      </c>
      <c r="J72" s="85">
        <f t="shared" ref="J72" si="39">SUM(J74+J78+J80+J82+J84+J86+J88+J92)</f>
        <v>46888.4</v>
      </c>
      <c r="K72" s="85">
        <f t="shared" si="38"/>
        <v>0</v>
      </c>
      <c r="L72" s="85">
        <f t="shared" si="38"/>
        <v>0</v>
      </c>
      <c r="M72" s="137"/>
      <c r="N72" s="137"/>
    </row>
    <row r="73" spans="1:14" ht="48.75" customHeight="1" x14ac:dyDescent="0.25">
      <c r="A73" s="111"/>
      <c r="B73" s="107" t="s">
        <v>156</v>
      </c>
      <c r="C73" s="119" t="s">
        <v>83</v>
      </c>
      <c r="D73" s="118" t="s">
        <v>5</v>
      </c>
      <c r="E73" s="86">
        <f>SUM(F73:I73)</f>
        <v>1138.42</v>
      </c>
      <c r="F73" s="86"/>
      <c r="G73" s="87">
        <v>1138.42</v>
      </c>
      <c r="H73" s="87"/>
      <c r="I73" s="86"/>
      <c r="J73" s="86"/>
      <c r="K73" s="86"/>
      <c r="L73" s="86"/>
      <c r="M73" s="27" t="s">
        <v>56</v>
      </c>
      <c r="N73" s="109" t="s">
        <v>85</v>
      </c>
    </row>
    <row r="74" spans="1:14" ht="49.5" customHeight="1" x14ac:dyDescent="0.25">
      <c r="A74" s="112"/>
      <c r="B74" s="108"/>
      <c r="C74" s="119"/>
      <c r="D74" s="118"/>
      <c r="E74" s="86">
        <f>SUM(F74:I74)</f>
        <v>0</v>
      </c>
      <c r="F74" s="86"/>
      <c r="G74" s="87"/>
      <c r="H74" s="87"/>
      <c r="I74" s="86"/>
      <c r="J74" s="86"/>
      <c r="K74" s="86"/>
      <c r="L74" s="86"/>
      <c r="M74" s="27" t="s">
        <v>58</v>
      </c>
      <c r="N74" s="110"/>
    </row>
    <row r="75" spans="1:14" ht="43.5" customHeight="1" x14ac:dyDescent="0.25">
      <c r="A75" s="88"/>
      <c r="B75" s="107" t="s">
        <v>155</v>
      </c>
      <c r="C75" s="119" t="s">
        <v>83</v>
      </c>
      <c r="D75" s="118" t="s">
        <v>5</v>
      </c>
      <c r="E75" s="86">
        <f>SUM(F75:I75)</f>
        <v>250</v>
      </c>
      <c r="F75" s="86"/>
      <c r="G75" s="87">
        <v>250</v>
      </c>
      <c r="H75" s="87"/>
      <c r="I75" s="86"/>
      <c r="J75" s="86"/>
      <c r="K75" s="86"/>
      <c r="L75" s="86"/>
      <c r="M75" s="27" t="s">
        <v>56</v>
      </c>
      <c r="N75" s="30"/>
    </row>
    <row r="76" spans="1:14" ht="48.75" customHeight="1" x14ac:dyDescent="0.25">
      <c r="A76" s="88"/>
      <c r="B76" s="108"/>
      <c r="C76" s="119"/>
      <c r="D76" s="118"/>
      <c r="E76" s="86">
        <f>SUM(F76:I76)</f>
        <v>0</v>
      </c>
      <c r="F76" s="86"/>
      <c r="G76" s="87"/>
      <c r="H76" s="87"/>
      <c r="I76" s="86"/>
      <c r="J76" s="86"/>
      <c r="K76" s="86"/>
      <c r="L76" s="86"/>
      <c r="M76" s="27" t="s">
        <v>58</v>
      </c>
      <c r="N76" s="30"/>
    </row>
    <row r="77" spans="1:14" ht="51" customHeight="1" x14ac:dyDescent="0.25">
      <c r="A77" s="111"/>
      <c r="B77" s="107" t="s">
        <v>190</v>
      </c>
      <c r="C77" s="119" t="s">
        <v>83</v>
      </c>
      <c r="D77" s="118" t="s">
        <v>84</v>
      </c>
      <c r="E77" s="86">
        <f t="shared" ref="E77:E117" si="40">SUM(F77:I77)</f>
        <v>20433.2</v>
      </c>
      <c r="F77" s="86">
        <v>1326.2</v>
      </c>
      <c r="G77" s="87">
        <v>19107</v>
      </c>
      <c r="H77" s="87"/>
      <c r="I77" s="86"/>
      <c r="J77" s="86"/>
      <c r="K77" s="86"/>
      <c r="L77" s="86"/>
      <c r="M77" s="27" t="s">
        <v>56</v>
      </c>
      <c r="N77" s="109" t="s">
        <v>85</v>
      </c>
    </row>
    <row r="78" spans="1:14" ht="102.75" customHeight="1" x14ac:dyDescent="0.25">
      <c r="A78" s="112"/>
      <c r="B78" s="108"/>
      <c r="C78" s="119"/>
      <c r="D78" s="118"/>
      <c r="E78" s="86">
        <f t="shared" si="40"/>
        <v>22126.2</v>
      </c>
      <c r="F78" s="86">
        <v>1326.2</v>
      </c>
      <c r="G78" s="87">
        <v>20800</v>
      </c>
      <c r="H78" s="87"/>
      <c r="I78" s="86"/>
      <c r="J78" s="86">
        <v>1592.62</v>
      </c>
      <c r="K78" s="86"/>
      <c r="L78" s="86"/>
      <c r="M78" s="27" t="s">
        <v>58</v>
      </c>
      <c r="N78" s="115"/>
    </row>
    <row r="79" spans="1:14" ht="60" customHeight="1" x14ac:dyDescent="0.25">
      <c r="A79" s="111"/>
      <c r="B79" s="107" t="s">
        <v>86</v>
      </c>
      <c r="C79" s="119" t="s">
        <v>55</v>
      </c>
      <c r="D79" s="111">
        <v>2012</v>
      </c>
      <c r="E79" s="86">
        <f>SUM(F79:I79)</f>
        <v>2201</v>
      </c>
      <c r="F79" s="86"/>
      <c r="G79" s="87">
        <v>2201</v>
      </c>
      <c r="H79" s="87"/>
      <c r="I79" s="86"/>
      <c r="J79" s="86"/>
      <c r="K79" s="86"/>
      <c r="L79" s="86"/>
      <c r="M79" s="27" t="s">
        <v>56</v>
      </c>
      <c r="N79" s="119" t="s">
        <v>87</v>
      </c>
    </row>
    <row r="80" spans="1:14" ht="72.75" customHeight="1" x14ac:dyDescent="0.25">
      <c r="A80" s="112"/>
      <c r="B80" s="108"/>
      <c r="C80" s="119"/>
      <c r="D80" s="112"/>
      <c r="E80" s="86">
        <f>SUM(F80:I80)</f>
        <v>0</v>
      </c>
      <c r="F80" s="86"/>
      <c r="G80" s="87"/>
      <c r="H80" s="87"/>
      <c r="I80" s="86"/>
      <c r="J80" s="86"/>
      <c r="K80" s="86"/>
      <c r="L80" s="86"/>
      <c r="M80" s="27" t="s">
        <v>58</v>
      </c>
      <c r="N80" s="119"/>
    </row>
    <row r="81" spans="1:14" ht="45" customHeight="1" x14ac:dyDescent="0.25">
      <c r="A81" s="111"/>
      <c r="B81" s="107" t="s">
        <v>154</v>
      </c>
      <c r="C81" s="119" t="s">
        <v>83</v>
      </c>
      <c r="D81" s="118" t="s">
        <v>84</v>
      </c>
      <c r="E81" s="86">
        <f>SUM(F81+G81)</f>
        <v>57673.8</v>
      </c>
      <c r="F81" s="86">
        <v>38673.800000000003</v>
      </c>
      <c r="G81" s="87">
        <v>19000</v>
      </c>
      <c r="H81" s="87"/>
      <c r="I81" s="86"/>
      <c r="J81" s="86"/>
      <c r="K81" s="86"/>
      <c r="L81" s="86"/>
      <c r="M81" s="27" t="s">
        <v>56</v>
      </c>
      <c r="N81" s="109" t="s">
        <v>85</v>
      </c>
    </row>
    <row r="82" spans="1:14" ht="71.25" customHeight="1" x14ac:dyDescent="0.25">
      <c r="A82" s="112"/>
      <c r="B82" s="108"/>
      <c r="C82" s="119"/>
      <c r="D82" s="118"/>
      <c r="E82" s="86">
        <f>SUM(F82+G82)</f>
        <v>67370.820000000007</v>
      </c>
      <c r="F82" s="86">
        <v>38673.800000000003</v>
      </c>
      <c r="G82" s="87">
        <v>28697.02</v>
      </c>
      <c r="H82" s="87">
        <v>13450.95</v>
      </c>
      <c r="I82" s="86"/>
      <c r="J82" s="86"/>
      <c r="K82" s="86"/>
      <c r="L82" s="86"/>
      <c r="M82" s="27" t="s">
        <v>58</v>
      </c>
      <c r="N82" s="115"/>
    </row>
    <row r="83" spans="1:14" ht="42" customHeight="1" x14ac:dyDescent="0.25">
      <c r="A83" s="111"/>
      <c r="B83" s="107" t="s">
        <v>88</v>
      </c>
      <c r="C83" s="119" t="s">
        <v>55</v>
      </c>
      <c r="D83" s="111">
        <v>2012</v>
      </c>
      <c r="E83" s="86">
        <f t="shared" si="40"/>
        <v>3840.64</v>
      </c>
      <c r="F83" s="86"/>
      <c r="G83" s="87">
        <v>3840.64</v>
      </c>
      <c r="H83" s="87"/>
      <c r="I83" s="86"/>
      <c r="J83" s="86"/>
      <c r="K83" s="86"/>
      <c r="L83" s="86"/>
      <c r="M83" s="27" t="s">
        <v>56</v>
      </c>
      <c r="N83" s="115"/>
    </row>
    <row r="84" spans="1:14" ht="42.75" customHeight="1" x14ac:dyDescent="0.25">
      <c r="A84" s="112"/>
      <c r="B84" s="108"/>
      <c r="C84" s="119"/>
      <c r="D84" s="112"/>
      <c r="E84" s="86">
        <f t="shared" si="40"/>
        <v>0</v>
      </c>
      <c r="F84" s="86"/>
      <c r="G84" s="87"/>
      <c r="H84" s="87"/>
      <c r="I84" s="86"/>
      <c r="J84" s="86"/>
      <c r="K84" s="86"/>
      <c r="L84" s="86"/>
      <c r="M84" s="27" t="s">
        <v>58</v>
      </c>
      <c r="N84" s="110"/>
    </row>
    <row r="85" spans="1:14" ht="43.5" customHeight="1" x14ac:dyDescent="0.25">
      <c r="A85" s="111"/>
      <c r="B85" s="107" t="s">
        <v>191</v>
      </c>
      <c r="C85" s="119" t="s">
        <v>83</v>
      </c>
      <c r="D85" s="118" t="s">
        <v>84</v>
      </c>
      <c r="E85" s="86">
        <f t="shared" si="40"/>
        <v>1074.51</v>
      </c>
      <c r="F85" s="86"/>
      <c r="G85" s="87">
        <v>1074.51</v>
      </c>
      <c r="H85" s="87"/>
      <c r="I85" s="86"/>
      <c r="J85" s="86"/>
      <c r="K85" s="86"/>
      <c r="L85" s="86"/>
      <c r="M85" s="27" t="s">
        <v>56</v>
      </c>
      <c r="N85" s="119" t="s">
        <v>85</v>
      </c>
    </row>
    <row r="86" spans="1:14" ht="99.75" customHeight="1" x14ac:dyDescent="0.25">
      <c r="A86" s="112"/>
      <c r="B86" s="108"/>
      <c r="C86" s="119"/>
      <c r="D86" s="118"/>
      <c r="E86" s="86">
        <f t="shared" si="40"/>
        <v>2810.11</v>
      </c>
      <c r="F86" s="86"/>
      <c r="G86" s="87">
        <v>2810.11</v>
      </c>
      <c r="H86" s="87"/>
      <c r="I86" s="86"/>
      <c r="J86" s="86"/>
      <c r="K86" s="86"/>
      <c r="L86" s="86"/>
      <c r="M86" s="27" t="s">
        <v>58</v>
      </c>
      <c r="N86" s="119"/>
    </row>
    <row r="87" spans="1:14" ht="31.5" customHeight="1" x14ac:dyDescent="0.25">
      <c r="A87" s="111"/>
      <c r="B87" s="107" t="s">
        <v>93</v>
      </c>
      <c r="C87" s="119" t="s">
        <v>83</v>
      </c>
      <c r="D87" s="118" t="s">
        <v>5</v>
      </c>
      <c r="E87" s="86">
        <f t="shared" si="40"/>
        <v>12919.78</v>
      </c>
      <c r="F87" s="86"/>
      <c r="G87" s="87">
        <v>2919.78</v>
      </c>
      <c r="H87" s="87"/>
      <c r="I87" s="86">
        <v>10000</v>
      </c>
      <c r="J87" s="86"/>
      <c r="K87" s="86"/>
      <c r="L87" s="86"/>
      <c r="M87" s="27" t="s">
        <v>56</v>
      </c>
      <c r="N87" s="119" t="s">
        <v>85</v>
      </c>
    </row>
    <row r="88" spans="1:14" ht="49.5" customHeight="1" x14ac:dyDescent="0.25">
      <c r="A88" s="112"/>
      <c r="B88" s="108"/>
      <c r="C88" s="119"/>
      <c r="D88" s="118"/>
      <c r="E88" s="86">
        <f t="shared" si="40"/>
        <v>45295.77</v>
      </c>
      <c r="F88" s="86"/>
      <c r="G88" s="87">
        <v>45295.77</v>
      </c>
      <c r="H88" s="87"/>
      <c r="I88" s="87"/>
      <c r="J88" s="87">
        <v>45295.78</v>
      </c>
      <c r="K88" s="86"/>
      <c r="L88" s="86"/>
      <c r="M88" s="27" t="s">
        <v>58</v>
      </c>
      <c r="N88" s="119"/>
    </row>
    <row r="89" spans="1:14" ht="29.25" customHeight="1" x14ac:dyDescent="0.25">
      <c r="A89" s="88"/>
      <c r="B89" s="107" t="s">
        <v>127</v>
      </c>
      <c r="C89" s="119" t="s">
        <v>83</v>
      </c>
      <c r="D89" s="118" t="s">
        <v>5</v>
      </c>
      <c r="E89" s="86">
        <f t="shared" si="40"/>
        <v>410</v>
      </c>
      <c r="F89" s="86"/>
      <c r="G89" s="87">
        <v>410</v>
      </c>
      <c r="H89" s="87"/>
      <c r="I89" s="86"/>
      <c r="J89" s="86"/>
      <c r="K89" s="86"/>
      <c r="L89" s="86"/>
      <c r="M89" s="27" t="s">
        <v>56</v>
      </c>
      <c r="N89" s="27"/>
    </row>
    <row r="90" spans="1:14" ht="32.25" customHeight="1" x14ac:dyDescent="0.25">
      <c r="A90" s="88"/>
      <c r="B90" s="108"/>
      <c r="C90" s="119"/>
      <c r="D90" s="118"/>
      <c r="E90" s="86">
        <f t="shared" si="40"/>
        <v>0</v>
      </c>
      <c r="F90" s="86"/>
      <c r="G90" s="87"/>
      <c r="H90" s="87"/>
      <c r="I90" s="86"/>
      <c r="J90" s="86"/>
      <c r="K90" s="86"/>
      <c r="L90" s="86"/>
      <c r="M90" s="27" t="s">
        <v>58</v>
      </c>
      <c r="N90" s="27"/>
    </row>
    <row r="91" spans="1:14" ht="52.5" customHeight="1" x14ac:dyDescent="0.25">
      <c r="A91" s="111"/>
      <c r="B91" s="107" t="s">
        <v>94</v>
      </c>
      <c r="C91" s="119" t="s">
        <v>83</v>
      </c>
      <c r="D91" s="118" t="s">
        <v>5</v>
      </c>
      <c r="E91" s="86">
        <f t="shared" si="40"/>
        <v>726.28</v>
      </c>
      <c r="F91" s="86"/>
      <c r="G91" s="87">
        <v>726.28</v>
      </c>
      <c r="H91" s="87"/>
      <c r="I91" s="86"/>
      <c r="J91" s="86"/>
      <c r="K91" s="86"/>
      <c r="L91" s="86"/>
      <c r="M91" s="27" t="s">
        <v>56</v>
      </c>
      <c r="N91" s="119" t="s">
        <v>85</v>
      </c>
    </row>
    <row r="92" spans="1:14" ht="50.25" customHeight="1" x14ac:dyDescent="0.25">
      <c r="A92" s="112"/>
      <c r="B92" s="108"/>
      <c r="C92" s="119"/>
      <c r="D92" s="118"/>
      <c r="E92" s="86">
        <f t="shared" si="40"/>
        <v>0</v>
      </c>
      <c r="F92" s="86"/>
      <c r="G92" s="87"/>
      <c r="H92" s="87"/>
      <c r="I92" s="86"/>
      <c r="J92" s="86"/>
      <c r="K92" s="86"/>
      <c r="L92" s="86"/>
      <c r="M92" s="27" t="s">
        <v>58</v>
      </c>
      <c r="N92" s="119"/>
    </row>
    <row r="93" spans="1:14" s="21" customFormat="1" ht="45.75" customHeight="1" x14ac:dyDescent="0.2">
      <c r="A93" s="69" t="s">
        <v>91</v>
      </c>
      <c r="B93" s="29" t="s">
        <v>95</v>
      </c>
      <c r="C93" s="27"/>
      <c r="D93" s="69"/>
      <c r="E93" s="85">
        <f>SUM(E96:E101)</f>
        <v>1201.57</v>
      </c>
      <c r="F93" s="85">
        <f>SUM(F96:F101)</f>
        <v>1106.57</v>
      </c>
      <c r="G93" s="85">
        <f t="shared" ref="G93:L93" si="41">SUM(G96:G101)</f>
        <v>0</v>
      </c>
      <c r="H93" s="85">
        <f t="shared" si="41"/>
        <v>0</v>
      </c>
      <c r="I93" s="85">
        <f t="shared" si="41"/>
        <v>95</v>
      </c>
      <c r="J93" s="85">
        <f t="shared" ref="J93" si="42">SUM(J96:J101)</f>
        <v>0</v>
      </c>
      <c r="K93" s="85">
        <f t="shared" si="41"/>
        <v>0</v>
      </c>
      <c r="L93" s="85">
        <f t="shared" si="41"/>
        <v>0</v>
      </c>
      <c r="M93" s="109"/>
      <c r="N93" s="109"/>
    </row>
    <row r="94" spans="1:14" ht="32.25" customHeight="1" x14ac:dyDescent="0.25">
      <c r="A94" s="89"/>
      <c r="B94" s="29" t="s">
        <v>56</v>
      </c>
      <c r="C94" s="29"/>
      <c r="D94" s="69"/>
      <c r="E94" s="85">
        <f>E96+E98+E100</f>
        <v>638.25</v>
      </c>
      <c r="F94" s="85">
        <f>SUM(F96+F98+F100)</f>
        <v>543.25</v>
      </c>
      <c r="G94" s="85">
        <f t="shared" ref="G94:L94" si="43">SUM(G96+G98+G100)</f>
        <v>0</v>
      </c>
      <c r="H94" s="85">
        <f t="shared" si="43"/>
        <v>0</v>
      </c>
      <c r="I94" s="85">
        <f t="shared" si="43"/>
        <v>95</v>
      </c>
      <c r="J94" s="85">
        <f t="shared" ref="J94" si="44">SUM(J96+J98+J100)</f>
        <v>0</v>
      </c>
      <c r="K94" s="85">
        <f t="shared" si="43"/>
        <v>0</v>
      </c>
      <c r="L94" s="85">
        <f t="shared" si="43"/>
        <v>0</v>
      </c>
      <c r="M94" s="115"/>
      <c r="N94" s="115"/>
    </row>
    <row r="95" spans="1:14" ht="39.75" customHeight="1" x14ac:dyDescent="0.25">
      <c r="A95" s="89"/>
      <c r="B95" s="29" t="s">
        <v>79</v>
      </c>
      <c r="C95" s="29"/>
      <c r="D95" s="69"/>
      <c r="E95" s="85">
        <f>E97+E99+E101</f>
        <v>563.32000000000005</v>
      </c>
      <c r="F95" s="85">
        <f>SUM(F97+F99+F101)</f>
        <v>563.32000000000005</v>
      </c>
      <c r="G95" s="85">
        <f t="shared" ref="G95:L95" si="45">SUM(G97+G99+G101)</f>
        <v>0</v>
      </c>
      <c r="H95" s="85">
        <f t="shared" si="45"/>
        <v>0</v>
      </c>
      <c r="I95" s="85">
        <f t="shared" si="45"/>
        <v>0</v>
      </c>
      <c r="J95" s="85">
        <f t="shared" ref="J95" si="46">SUM(J97+J99+J101)</f>
        <v>0</v>
      </c>
      <c r="K95" s="85">
        <f t="shared" si="45"/>
        <v>0</v>
      </c>
      <c r="L95" s="85">
        <f t="shared" si="45"/>
        <v>0</v>
      </c>
      <c r="M95" s="110"/>
      <c r="N95" s="110"/>
    </row>
    <row r="96" spans="1:14" ht="47.25" customHeight="1" x14ac:dyDescent="0.25">
      <c r="A96" s="118"/>
      <c r="B96" s="124" t="s">
        <v>153</v>
      </c>
      <c r="C96" s="119" t="s">
        <v>55</v>
      </c>
      <c r="D96" s="118">
        <v>2011</v>
      </c>
      <c r="E96" s="86">
        <f t="shared" si="40"/>
        <v>530.5</v>
      </c>
      <c r="F96" s="86">
        <v>530.5</v>
      </c>
      <c r="G96" s="86"/>
      <c r="H96" s="86"/>
      <c r="I96" s="86"/>
      <c r="J96" s="86"/>
      <c r="K96" s="86"/>
      <c r="L96" s="86"/>
      <c r="M96" s="27" t="s">
        <v>56</v>
      </c>
      <c r="N96" s="119" t="s">
        <v>96</v>
      </c>
    </row>
    <row r="97" spans="1:14" ht="69" customHeight="1" x14ac:dyDescent="0.25">
      <c r="A97" s="118"/>
      <c r="B97" s="124"/>
      <c r="C97" s="119"/>
      <c r="D97" s="118"/>
      <c r="E97" s="86">
        <f t="shared" si="40"/>
        <v>450</v>
      </c>
      <c r="F97" s="86">
        <v>450</v>
      </c>
      <c r="G97" s="86"/>
      <c r="H97" s="86"/>
      <c r="I97" s="86"/>
      <c r="J97" s="86"/>
      <c r="K97" s="86"/>
      <c r="L97" s="86"/>
      <c r="M97" s="27" t="s">
        <v>58</v>
      </c>
      <c r="N97" s="119"/>
    </row>
    <row r="98" spans="1:14" ht="47.25" customHeight="1" x14ac:dyDescent="0.25">
      <c r="A98" s="118"/>
      <c r="B98" s="107" t="s">
        <v>152</v>
      </c>
      <c r="C98" s="119" t="s">
        <v>55</v>
      </c>
      <c r="D98" s="118">
        <v>2011</v>
      </c>
      <c r="E98" s="86">
        <f t="shared" si="40"/>
        <v>12.75</v>
      </c>
      <c r="F98" s="86">
        <v>12.75</v>
      </c>
      <c r="G98" s="90"/>
      <c r="H98" s="90"/>
      <c r="I98" s="86"/>
      <c r="J98" s="86"/>
      <c r="K98" s="86"/>
      <c r="L98" s="86"/>
      <c r="M98" s="27" t="s">
        <v>56</v>
      </c>
      <c r="N98" s="109" t="s">
        <v>97</v>
      </c>
    </row>
    <row r="99" spans="1:14" ht="48.75" customHeight="1" x14ac:dyDescent="0.25">
      <c r="A99" s="118"/>
      <c r="B99" s="108"/>
      <c r="C99" s="119"/>
      <c r="D99" s="118"/>
      <c r="E99" s="86">
        <f t="shared" si="40"/>
        <v>110</v>
      </c>
      <c r="F99" s="86">
        <v>110</v>
      </c>
      <c r="G99" s="90"/>
      <c r="H99" s="90"/>
      <c r="I99" s="86"/>
      <c r="J99" s="86"/>
      <c r="K99" s="86"/>
      <c r="L99" s="86"/>
      <c r="M99" s="27" t="s">
        <v>58</v>
      </c>
      <c r="N99" s="110"/>
    </row>
    <row r="100" spans="1:14" ht="29.25" customHeight="1" x14ac:dyDescent="0.25">
      <c r="A100" s="75"/>
      <c r="B100" s="107" t="s">
        <v>147</v>
      </c>
      <c r="C100" s="119" t="s">
        <v>55</v>
      </c>
      <c r="D100" s="118">
        <v>2011</v>
      </c>
      <c r="E100" s="86">
        <f t="shared" si="40"/>
        <v>95</v>
      </c>
      <c r="F100" s="86"/>
      <c r="G100" s="90"/>
      <c r="H100" s="90"/>
      <c r="I100" s="86">
        <v>95</v>
      </c>
      <c r="J100" s="86"/>
      <c r="K100" s="86"/>
      <c r="L100" s="86"/>
      <c r="M100" s="27" t="s">
        <v>56</v>
      </c>
      <c r="N100" s="109" t="s">
        <v>97</v>
      </c>
    </row>
    <row r="101" spans="1:14" ht="105.75" customHeight="1" x14ac:dyDescent="0.25">
      <c r="A101" s="75"/>
      <c r="B101" s="108"/>
      <c r="C101" s="119"/>
      <c r="D101" s="118"/>
      <c r="E101" s="86">
        <f t="shared" si="40"/>
        <v>3.32</v>
      </c>
      <c r="F101" s="86">
        <v>3.32</v>
      </c>
      <c r="G101" s="90"/>
      <c r="H101" s="90"/>
      <c r="I101" s="86"/>
      <c r="J101" s="86"/>
      <c r="K101" s="86"/>
      <c r="L101" s="86"/>
      <c r="M101" s="27" t="s">
        <v>58</v>
      </c>
      <c r="N101" s="110"/>
    </row>
    <row r="102" spans="1:14" ht="73.5" customHeight="1" x14ac:dyDescent="0.25">
      <c r="A102" s="69" t="s">
        <v>98</v>
      </c>
      <c r="B102" s="29" t="s">
        <v>184</v>
      </c>
      <c r="C102" s="29"/>
      <c r="D102" s="69"/>
      <c r="E102" s="85">
        <f>SUM(E105:E126)</f>
        <v>5362.3199999999988</v>
      </c>
      <c r="F102" s="85">
        <f>SUM(F105:F126)</f>
        <v>5362.3199999999988</v>
      </c>
      <c r="G102" s="85">
        <f t="shared" ref="G102:L102" si="47">SUM(G105:G126)</f>
        <v>0</v>
      </c>
      <c r="H102" s="85">
        <f t="shared" si="47"/>
        <v>0</v>
      </c>
      <c r="I102" s="85">
        <f t="shared" si="47"/>
        <v>0</v>
      </c>
      <c r="J102" s="85">
        <f t="shared" ref="J102" si="48">SUM(J105:J126)</f>
        <v>0</v>
      </c>
      <c r="K102" s="85">
        <f t="shared" si="47"/>
        <v>0</v>
      </c>
      <c r="L102" s="85">
        <f t="shared" si="47"/>
        <v>0</v>
      </c>
      <c r="M102" s="27"/>
      <c r="N102" s="20"/>
    </row>
    <row r="103" spans="1:14" ht="27.75" customHeight="1" x14ac:dyDescent="0.25">
      <c r="A103" s="89"/>
      <c r="B103" s="29" t="s">
        <v>56</v>
      </c>
      <c r="C103" s="29"/>
      <c r="D103" s="69"/>
      <c r="E103" s="85">
        <f>E105+E107+E109+E111+E113+E115+E117+E119+E121+E123+E125</f>
        <v>743.32</v>
      </c>
      <c r="F103" s="85">
        <f>F105+F107+F109+F111+F113+F115+F117+F119+F121+F123+F125</f>
        <v>743.32</v>
      </c>
      <c r="G103" s="85">
        <f t="shared" ref="G103:L103" si="49">G105+G107+G109+G111+G113+G115+G117+G119+G121+G123+G125</f>
        <v>0</v>
      </c>
      <c r="H103" s="85">
        <f t="shared" si="49"/>
        <v>0</v>
      </c>
      <c r="I103" s="85">
        <f t="shared" si="49"/>
        <v>0</v>
      </c>
      <c r="J103" s="85">
        <f t="shared" ref="J103" si="50">J105+J107+J109+J111+J113+J115+J117+J119+J121+J123+J125</f>
        <v>0</v>
      </c>
      <c r="K103" s="85">
        <f t="shared" si="49"/>
        <v>0</v>
      </c>
      <c r="L103" s="85">
        <f t="shared" si="49"/>
        <v>0</v>
      </c>
      <c r="M103" s="27"/>
      <c r="N103" s="20"/>
    </row>
    <row r="104" spans="1:14" ht="35.25" customHeight="1" x14ac:dyDescent="0.25">
      <c r="A104" s="89"/>
      <c r="B104" s="29" t="s">
        <v>79</v>
      </c>
      <c r="C104" s="29"/>
      <c r="D104" s="69"/>
      <c r="E104" s="85">
        <f>E106+E108+E110+E112+E114+E116+E118+E120+E122+E124+E126</f>
        <v>4619</v>
      </c>
      <c r="F104" s="85">
        <f>F106+F108+F110+F112+F114+F116+F118+F120+F122+F124+F126</f>
        <v>4619</v>
      </c>
      <c r="G104" s="85">
        <f t="shared" ref="G104:L104" si="51">G106+G108+G110+G112+G114+G116+G118+G120+G122+G124+G126</f>
        <v>0</v>
      </c>
      <c r="H104" s="85">
        <f t="shared" si="51"/>
        <v>0</v>
      </c>
      <c r="I104" s="85">
        <f t="shared" si="51"/>
        <v>0</v>
      </c>
      <c r="J104" s="85">
        <f t="shared" ref="J104" si="52">J106+J108+J110+J112+J114+J116+J118+J120+J122+J124+J126</f>
        <v>0</v>
      </c>
      <c r="K104" s="85">
        <f t="shared" si="51"/>
        <v>0</v>
      </c>
      <c r="L104" s="85">
        <f t="shared" si="51"/>
        <v>0</v>
      </c>
      <c r="M104" s="27"/>
      <c r="N104" s="20"/>
    </row>
    <row r="105" spans="1:14" ht="29.25" customHeight="1" x14ac:dyDescent="0.25">
      <c r="A105" s="111"/>
      <c r="B105" s="107" t="s">
        <v>186</v>
      </c>
      <c r="C105" s="119" t="s">
        <v>55</v>
      </c>
      <c r="D105" s="111">
        <v>2011</v>
      </c>
      <c r="E105" s="86"/>
      <c r="F105" s="86"/>
      <c r="G105" s="86"/>
      <c r="H105" s="86"/>
      <c r="I105" s="86"/>
      <c r="J105" s="86"/>
      <c r="K105" s="86"/>
      <c r="L105" s="86"/>
      <c r="M105" s="27" t="s">
        <v>56</v>
      </c>
      <c r="N105" s="109" t="s">
        <v>99</v>
      </c>
    </row>
    <row r="106" spans="1:14" ht="25.5" customHeight="1" x14ac:dyDescent="0.25">
      <c r="A106" s="112"/>
      <c r="B106" s="108"/>
      <c r="C106" s="119"/>
      <c r="D106" s="112"/>
      <c r="E106" s="86">
        <f t="shared" si="40"/>
        <v>679</v>
      </c>
      <c r="F106" s="86">
        <v>679</v>
      </c>
      <c r="G106" s="86"/>
      <c r="H106" s="86"/>
      <c r="I106" s="86"/>
      <c r="J106" s="86"/>
      <c r="K106" s="86"/>
      <c r="L106" s="86"/>
      <c r="M106" s="27" t="s">
        <v>58</v>
      </c>
      <c r="N106" s="110"/>
    </row>
    <row r="107" spans="1:14" ht="29.25" customHeight="1" x14ac:dyDescent="0.25">
      <c r="A107" s="111"/>
      <c r="B107" s="107" t="s">
        <v>185</v>
      </c>
      <c r="C107" s="119" t="s">
        <v>55</v>
      </c>
      <c r="D107" s="111">
        <v>2011</v>
      </c>
      <c r="E107" s="86"/>
      <c r="F107" s="86"/>
      <c r="G107" s="86"/>
      <c r="H107" s="86"/>
      <c r="I107" s="86"/>
      <c r="J107" s="86"/>
      <c r="K107" s="86"/>
      <c r="L107" s="86"/>
      <c r="M107" s="27" t="s">
        <v>56</v>
      </c>
      <c r="N107" s="109" t="s">
        <v>99</v>
      </c>
    </row>
    <row r="108" spans="1:14" ht="35.25" customHeight="1" x14ac:dyDescent="0.25">
      <c r="A108" s="112"/>
      <c r="B108" s="108"/>
      <c r="C108" s="119"/>
      <c r="D108" s="112"/>
      <c r="E108" s="86">
        <f t="shared" si="40"/>
        <v>603</v>
      </c>
      <c r="F108" s="86">
        <v>603</v>
      </c>
      <c r="G108" s="86"/>
      <c r="H108" s="86"/>
      <c r="I108" s="86"/>
      <c r="J108" s="86"/>
      <c r="K108" s="86"/>
      <c r="L108" s="86"/>
      <c r="M108" s="27" t="s">
        <v>58</v>
      </c>
      <c r="N108" s="110"/>
    </row>
    <row r="109" spans="1:14" ht="39.75" customHeight="1" x14ac:dyDescent="0.25">
      <c r="A109" s="111"/>
      <c r="B109" s="107" t="s">
        <v>151</v>
      </c>
      <c r="C109" s="119" t="s">
        <v>55</v>
      </c>
      <c r="D109" s="111">
        <v>2011</v>
      </c>
      <c r="E109" s="86">
        <f t="shared" si="40"/>
        <v>198.03</v>
      </c>
      <c r="F109" s="86">
        <v>198.03</v>
      </c>
      <c r="G109" s="86"/>
      <c r="H109" s="86"/>
      <c r="I109" s="86"/>
      <c r="J109" s="86"/>
      <c r="K109" s="86"/>
      <c r="L109" s="86"/>
      <c r="M109" s="27" t="s">
        <v>56</v>
      </c>
      <c r="N109" s="109" t="s">
        <v>99</v>
      </c>
    </row>
    <row r="110" spans="1:14" ht="39" customHeight="1" x14ac:dyDescent="0.25">
      <c r="A110" s="112"/>
      <c r="B110" s="108"/>
      <c r="C110" s="119"/>
      <c r="D110" s="112"/>
      <c r="E110" s="86">
        <f t="shared" si="40"/>
        <v>300</v>
      </c>
      <c r="F110" s="86">
        <v>300</v>
      </c>
      <c r="G110" s="86"/>
      <c r="H110" s="86"/>
      <c r="I110" s="86"/>
      <c r="J110" s="86"/>
      <c r="K110" s="86"/>
      <c r="L110" s="86"/>
      <c r="M110" s="27" t="s">
        <v>58</v>
      </c>
      <c r="N110" s="110"/>
    </row>
    <row r="111" spans="1:14" ht="34.5" customHeight="1" x14ac:dyDescent="0.25">
      <c r="A111" s="111"/>
      <c r="B111" s="107" t="s">
        <v>187</v>
      </c>
      <c r="C111" s="119" t="s">
        <v>55</v>
      </c>
      <c r="D111" s="111">
        <v>2011</v>
      </c>
      <c r="E111" s="86"/>
      <c r="F111" s="86"/>
      <c r="G111" s="86"/>
      <c r="H111" s="86"/>
      <c r="I111" s="86"/>
      <c r="J111" s="86"/>
      <c r="K111" s="86"/>
      <c r="L111" s="86"/>
      <c r="M111" s="27" t="s">
        <v>56</v>
      </c>
      <c r="N111" s="109" t="s">
        <v>99</v>
      </c>
    </row>
    <row r="112" spans="1:14" ht="34.5" customHeight="1" x14ac:dyDescent="0.25">
      <c r="A112" s="112"/>
      <c r="B112" s="108"/>
      <c r="C112" s="119"/>
      <c r="D112" s="112"/>
      <c r="E112" s="86">
        <f t="shared" si="40"/>
        <v>545</v>
      </c>
      <c r="F112" s="86">
        <v>545</v>
      </c>
      <c r="G112" s="86"/>
      <c r="H112" s="86"/>
      <c r="I112" s="86"/>
      <c r="J112" s="86"/>
      <c r="K112" s="86"/>
      <c r="L112" s="86"/>
      <c r="M112" s="27" t="s">
        <v>58</v>
      </c>
      <c r="N112" s="110"/>
    </row>
    <row r="113" spans="1:14" ht="34.5" customHeight="1" x14ac:dyDescent="0.25">
      <c r="A113" s="111"/>
      <c r="B113" s="107" t="s">
        <v>92</v>
      </c>
      <c r="C113" s="119" t="s">
        <v>55</v>
      </c>
      <c r="D113" s="111">
        <v>2011</v>
      </c>
      <c r="E113" s="86"/>
      <c r="F113" s="86"/>
      <c r="G113" s="86"/>
      <c r="H113" s="86"/>
      <c r="I113" s="86"/>
      <c r="J113" s="86"/>
      <c r="K113" s="86"/>
      <c r="L113" s="86"/>
      <c r="M113" s="27" t="s">
        <v>56</v>
      </c>
      <c r="N113" s="109" t="s">
        <v>99</v>
      </c>
    </row>
    <row r="114" spans="1:14" ht="34.5" customHeight="1" x14ac:dyDescent="0.25">
      <c r="A114" s="112"/>
      <c r="B114" s="108"/>
      <c r="C114" s="119"/>
      <c r="D114" s="112"/>
      <c r="E114" s="86">
        <f t="shared" si="40"/>
        <v>450.5</v>
      </c>
      <c r="F114" s="86">
        <v>450.5</v>
      </c>
      <c r="G114" s="86"/>
      <c r="H114" s="86"/>
      <c r="I114" s="86"/>
      <c r="J114" s="86"/>
      <c r="K114" s="86"/>
      <c r="L114" s="86"/>
      <c r="M114" s="27" t="s">
        <v>58</v>
      </c>
      <c r="N114" s="110"/>
    </row>
    <row r="115" spans="1:14" ht="41.25" customHeight="1" x14ac:dyDescent="0.25">
      <c r="A115" s="111"/>
      <c r="B115" s="107" t="s">
        <v>149</v>
      </c>
      <c r="C115" s="119" t="s">
        <v>55</v>
      </c>
      <c r="D115" s="111">
        <v>2011</v>
      </c>
      <c r="E115" s="86">
        <f t="shared" si="40"/>
        <v>272.68</v>
      </c>
      <c r="F115" s="86">
        <v>272.68</v>
      </c>
      <c r="G115" s="86"/>
      <c r="H115" s="86"/>
      <c r="I115" s="86"/>
      <c r="J115" s="86"/>
      <c r="K115" s="86"/>
      <c r="L115" s="86"/>
      <c r="M115" s="27" t="s">
        <v>56</v>
      </c>
      <c r="N115" s="109" t="s">
        <v>99</v>
      </c>
    </row>
    <row r="116" spans="1:14" ht="42.75" customHeight="1" x14ac:dyDescent="0.25">
      <c r="A116" s="112"/>
      <c r="B116" s="108"/>
      <c r="C116" s="119"/>
      <c r="D116" s="112"/>
      <c r="E116" s="86">
        <f t="shared" si="40"/>
        <v>272.68</v>
      </c>
      <c r="F116" s="86">
        <v>272.68</v>
      </c>
      <c r="G116" s="86"/>
      <c r="H116" s="86"/>
      <c r="I116" s="86"/>
      <c r="J116" s="86"/>
      <c r="K116" s="86"/>
      <c r="L116" s="86"/>
      <c r="M116" s="27" t="s">
        <v>58</v>
      </c>
      <c r="N116" s="110"/>
    </row>
    <row r="117" spans="1:14" ht="34.5" customHeight="1" x14ac:dyDescent="0.25">
      <c r="A117" s="111"/>
      <c r="B117" s="107" t="s">
        <v>150</v>
      </c>
      <c r="C117" s="119" t="s">
        <v>55</v>
      </c>
      <c r="D117" s="111">
        <v>2011</v>
      </c>
      <c r="E117" s="86">
        <f t="shared" si="40"/>
        <v>2</v>
      </c>
      <c r="F117" s="86">
        <v>2</v>
      </c>
      <c r="G117" s="86"/>
      <c r="H117" s="86"/>
      <c r="I117" s="86"/>
      <c r="J117" s="86"/>
      <c r="K117" s="86"/>
      <c r="L117" s="86"/>
      <c r="M117" s="27" t="s">
        <v>56</v>
      </c>
      <c r="N117" s="109" t="s">
        <v>99</v>
      </c>
    </row>
    <row r="118" spans="1:14" ht="39" customHeight="1" x14ac:dyDescent="0.25">
      <c r="A118" s="112"/>
      <c r="B118" s="108"/>
      <c r="C118" s="119"/>
      <c r="D118" s="112"/>
      <c r="E118" s="86">
        <f t="shared" ref="E118:E124" si="53">SUM(F118:I118)</f>
        <v>400</v>
      </c>
      <c r="F118" s="86">
        <v>400</v>
      </c>
      <c r="G118" s="86"/>
      <c r="H118" s="86"/>
      <c r="I118" s="86"/>
      <c r="J118" s="86"/>
      <c r="K118" s="86"/>
      <c r="L118" s="86"/>
      <c r="M118" s="27" t="s">
        <v>58</v>
      </c>
      <c r="N118" s="110"/>
    </row>
    <row r="119" spans="1:14" ht="36.75" customHeight="1" x14ac:dyDescent="0.25">
      <c r="A119" s="111"/>
      <c r="B119" s="107" t="s">
        <v>188</v>
      </c>
      <c r="C119" s="119" t="s">
        <v>55</v>
      </c>
      <c r="D119" s="111">
        <v>2011</v>
      </c>
      <c r="E119" s="86"/>
      <c r="F119" s="86"/>
      <c r="G119" s="86"/>
      <c r="H119" s="86"/>
      <c r="I119" s="86"/>
      <c r="J119" s="86"/>
      <c r="K119" s="86"/>
      <c r="L119" s="86"/>
      <c r="M119" s="27" t="s">
        <v>56</v>
      </c>
      <c r="N119" s="109" t="s">
        <v>99</v>
      </c>
    </row>
    <row r="120" spans="1:14" ht="48.75" customHeight="1" x14ac:dyDescent="0.25">
      <c r="A120" s="112"/>
      <c r="B120" s="108"/>
      <c r="C120" s="119"/>
      <c r="D120" s="112"/>
      <c r="E120" s="86">
        <f t="shared" si="53"/>
        <v>669.16</v>
      </c>
      <c r="F120" s="86">
        <v>669.16</v>
      </c>
      <c r="G120" s="86"/>
      <c r="H120" s="86"/>
      <c r="I120" s="86"/>
      <c r="J120" s="86"/>
      <c r="K120" s="86"/>
      <c r="L120" s="86"/>
      <c r="M120" s="27" t="s">
        <v>58</v>
      </c>
      <c r="N120" s="110"/>
    </row>
    <row r="121" spans="1:14" ht="37.5" customHeight="1" x14ac:dyDescent="0.25">
      <c r="A121" s="111"/>
      <c r="B121" s="107" t="s">
        <v>148</v>
      </c>
      <c r="C121" s="119" t="s">
        <v>55</v>
      </c>
      <c r="D121" s="111">
        <v>2011</v>
      </c>
      <c r="E121" s="86">
        <f t="shared" si="53"/>
        <v>150.61000000000001</v>
      </c>
      <c r="F121" s="86">
        <v>150.61000000000001</v>
      </c>
      <c r="G121" s="86"/>
      <c r="H121" s="86"/>
      <c r="I121" s="86"/>
      <c r="J121" s="86"/>
      <c r="K121" s="86"/>
      <c r="L121" s="86"/>
      <c r="M121" s="27" t="s">
        <v>56</v>
      </c>
      <c r="N121" s="109" t="s">
        <v>99</v>
      </c>
    </row>
    <row r="122" spans="1:14" ht="96" customHeight="1" x14ac:dyDescent="0.25">
      <c r="A122" s="112"/>
      <c r="B122" s="108"/>
      <c r="C122" s="119"/>
      <c r="D122" s="112"/>
      <c r="E122" s="86">
        <f t="shared" si="53"/>
        <v>250</v>
      </c>
      <c r="F122" s="86">
        <v>250</v>
      </c>
      <c r="G122" s="86"/>
      <c r="H122" s="86"/>
      <c r="I122" s="86"/>
      <c r="J122" s="86"/>
      <c r="K122" s="86"/>
      <c r="L122" s="86"/>
      <c r="M122" s="27" t="s">
        <v>58</v>
      </c>
      <c r="N122" s="110"/>
    </row>
    <row r="123" spans="1:14" ht="29.25" customHeight="1" x14ac:dyDescent="0.25">
      <c r="A123" s="111"/>
      <c r="B123" s="107" t="s">
        <v>147</v>
      </c>
      <c r="C123" s="119" t="s">
        <v>55</v>
      </c>
      <c r="D123" s="111">
        <v>2011</v>
      </c>
      <c r="E123" s="86">
        <f t="shared" si="53"/>
        <v>120</v>
      </c>
      <c r="F123" s="86">
        <v>120</v>
      </c>
      <c r="G123" s="86"/>
      <c r="H123" s="86"/>
      <c r="I123" s="86"/>
      <c r="J123" s="86"/>
      <c r="K123" s="86"/>
      <c r="L123" s="86"/>
      <c r="M123" s="27" t="s">
        <v>56</v>
      </c>
      <c r="N123" s="109" t="s">
        <v>99</v>
      </c>
    </row>
    <row r="124" spans="1:14" ht="99.75" customHeight="1" x14ac:dyDescent="0.25">
      <c r="A124" s="112"/>
      <c r="B124" s="108"/>
      <c r="C124" s="119"/>
      <c r="D124" s="112"/>
      <c r="E124" s="86">
        <f t="shared" si="53"/>
        <v>250</v>
      </c>
      <c r="F124" s="86">
        <v>250</v>
      </c>
      <c r="G124" s="86"/>
      <c r="H124" s="86"/>
      <c r="I124" s="86"/>
      <c r="J124" s="86"/>
      <c r="K124" s="86"/>
      <c r="L124" s="86"/>
      <c r="M124" s="27" t="s">
        <v>58</v>
      </c>
      <c r="N124" s="110"/>
    </row>
    <row r="125" spans="1:14" ht="29.25" customHeight="1" x14ac:dyDescent="0.25">
      <c r="A125" s="111"/>
      <c r="B125" s="107" t="s">
        <v>146</v>
      </c>
      <c r="C125" s="119" t="s">
        <v>55</v>
      </c>
      <c r="D125" s="111">
        <v>2011</v>
      </c>
      <c r="E125" s="86"/>
      <c r="F125" s="86"/>
      <c r="G125" s="86"/>
      <c r="H125" s="86"/>
      <c r="I125" s="86"/>
      <c r="J125" s="86"/>
      <c r="K125" s="86"/>
      <c r="L125" s="86"/>
      <c r="M125" s="27" t="s">
        <v>56</v>
      </c>
      <c r="N125" s="109" t="s">
        <v>99</v>
      </c>
    </row>
    <row r="126" spans="1:14" ht="32.25" customHeight="1" x14ac:dyDescent="0.25">
      <c r="A126" s="112"/>
      <c r="B126" s="108"/>
      <c r="C126" s="119"/>
      <c r="D126" s="112"/>
      <c r="E126" s="86">
        <f>SUM(F126:I126)</f>
        <v>199.66</v>
      </c>
      <c r="F126" s="86">
        <v>199.66</v>
      </c>
      <c r="G126" s="86"/>
      <c r="H126" s="86"/>
      <c r="I126" s="86"/>
      <c r="J126" s="86"/>
      <c r="K126" s="86"/>
      <c r="L126" s="86"/>
      <c r="M126" s="27" t="s">
        <v>58</v>
      </c>
      <c r="N126" s="110"/>
    </row>
    <row r="127" spans="1:14" ht="66.75" customHeight="1" x14ac:dyDescent="0.25">
      <c r="A127" s="69" t="s">
        <v>102</v>
      </c>
      <c r="B127" s="29" t="s">
        <v>144</v>
      </c>
      <c r="C127" s="27"/>
      <c r="D127" s="75"/>
      <c r="E127" s="85">
        <f t="shared" ref="E127:L127" si="54">SUM(E131:E163)</f>
        <v>18327.68</v>
      </c>
      <c r="F127" s="85">
        <f t="shared" si="54"/>
        <v>11064.86</v>
      </c>
      <c r="G127" s="85">
        <f t="shared" si="54"/>
        <v>4287.82</v>
      </c>
      <c r="H127" s="85">
        <f t="shared" si="54"/>
        <v>0</v>
      </c>
      <c r="I127" s="85">
        <f t="shared" si="54"/>
        <v>2975</v>
      </c>
      <c r="J127" s="85">
        <f t="shared" ref="J127" si="55">SUM(J131:J163)</f>
        <v>0</v>
      </c>
      <c r="K127" s="85">
        <f t="shared" si="54"/>
        <v>0</v>
      </c>
      <c r="L127" s="85">
        <f t="shared" si="54"/>
        <v>0</v>
      </c>
      <c r="M127" s="27"/>
      <c r="N127" s="109"/>
    </row>
    <row r="128" spans="1:14" ht="29.25" customHeight="1" x14ac:dyDescent="0.25">
      <c r="A128" s="89"/>
      <c r="B128" s="29" t="s">
        <v>56</v>
      </c>
      <c r="C128" s="29"/>
      <c r="D128" s="69"/>
      <c r="E128" s="85">
        <f>SUM(F128:L128)</f>
        <v>13493.3</v>
      </c>
      <c r="F128" s="85">
        <f>F131+F133+F136+F139+F144+F148+F156+F158+F162+F146+F150+F154+F160+F152+F141</f>
        <v>7467.48</v>
      </c>
      <c r="G128" s="85">
        <f t="shared" ref="G128:L128" si="56">G131+G133+G136+G139+G144+G148+G156+G158+G162+G146+G150+G154+G160+G152+G141</f>
        <v>3050.82</v>
      </c>
      <c r="H128" s="85">
        <f t="shared" si="56"/>
        <v>0</v>
      </c>
      <c r="I128" s="85">
        <f t="shared" si="56"/>
        <v>2975</v>
      </c>
      <c r="J128" s="85">
        <f t="shared" ref="J128" si="57">J131+J133+J136+J139+J144+J148+J156+J158+J162+J146+J150+J154+J160+J152+J141</f>
        <v>0</v>
      </c>
      <c r="K128" s="85">
        <f t="shared" si="56"/>
        <v>0</v>
      </c>
      <c r="L128" s="85">
        <f t="shared" si="56"/>
        <v>0</v>
      </c>
      <c r="M128" s="27"/>
      <c r="N128" s="115"/>
    </row>
    <row r="129" spans="1:14" ht="46.5" customHeight="1" x14ac:dyDescent="0.25">
      <c r="A129" s="89"/>
      <c r="B129" s="29" t="s">
        <v>79</v>
      </c>
      <c r="C129" s="29"/>
      <c r="D129" s="69"/>
      <c r="E129" s="85">
        <f>SUM(F129:L129)</f>
        <v>3597.38</v>
      </c>
      <c r="F129" s="85">
        <f>F132+F134+F137+F140+F145+F149+F157+F159+F163+F147+F151+F155+F161+F153+F142</f>
        <v>3597.38</v>
      </c>
      <c r="G129" s="85">
        <f t="shared" ref="G129:L129" si="58">G132+G134+G137+G140+G145+G149+G157+G159+G163+G147+G151+G155+G161+G153+G142</f>
        <v>0</v>
      </c>
      <c r="H129" s="85">
        <f t="shared" si="58"/>
        <v>0</v>
      </c>
      <c r="I129" s="85">
        <f t="shared" si="58"/>
        <v>0</v>
      </c>
      <c r="J129" s="85">
        <f t="shared" ref="J129" si="59">J132+J134+J137+J140+J145+J149+J157+J159+J163+J147+J151+J155+J161+J153+J142</f>
        <v>0</v>
      </c>
      <c r="K129" s="85">
        <f t="shared" si="58"/>
        <v>0</v>
      </c>
      <c r="L129" s="85">
        <f t="shared" si="58"/>
        <v>0</v>
      </c>
      <c r="M129" s="27"/>
      <c r="N129" s="110"/>
    </row>
    <row r="130" spans="1:14" ht="29.25" customHeight="1" x14ac:dyDescent="0.25">
      <c r="A130" s="89"/>
      <c r="B130" s="29" t="s">
        <v>104</v>
      </c>
      <c r="C130" s="29"/>
      <c r="D130" s="69"/>
      <c r="E130" s="85">
        <f>SUM(F130:L130)</f>
        <v>1237</v>
      </c>
      <c r="F130" s="85">
        <f t="shared" ref="F130" si="60">F135+F138</f>
        <v>0</v>
      </c>
      <c r="G130" s="85">
        <f>G135+G138+G143</f>
        <v>1237</v>
      </c>
      <c r="H130" s="85">
        <f t="shared" ref="H130:L130" si="61">H135+H138+H143</f>
        <v>0</v>
      </c>
      <c r="I130" s="85">
        <f t="shared" si="61"/>
        <v>0</v>
      </c>
      <c r="J130" s="85">
        <f t="shared" ref="J130" si="62">J135+J138+J143</f>
        <v>0</v>
      </c>
      <c r="K130" s="85">
        <f t="shared" si="61"/>
        <v>0</v>
      </c>
      <c r="L130" s="85">
        <f t="shared" si="61"/>
        <v>0</v>
      </c>
      <c r="M130" s="27"/>
      <c r="N130" s="30"/>
    </row>
    <row r="131" spans="1:14" ht="35.25" customHeight="1" x14ac:dyDescent="0.25">
      <c r="A131" s="111"/>
      <c r="B131" s="107" t="s">
        <v>105</v>
      </c>
      <c r="C131" s="109" t="s">
        <v>55</v>
      </c>
      <c r="D131" s="111" t="s">
        <v>33</v>
      </c>
      <c r="E131" s="86">
        <f t="shared" ref="E131:E135" si="63">SUM(F131:I131)</f>
        <v>335</v>
      </c>
      <c r="F131" s="86">
        <v>5</v>
      </c>
      <c r="G131" s="86">
        <v>198</v>
      </c>
      <c r="H131" s="86"/>
      <c r="I131" s="86">
        <v>132</v>
      </c>
      <c r="J131" s="86"/>
      <c r="K131" s="86"/>
      <c r="L131" s="86"/>
      <c r="M131" s="27" t="s">
        <v>56</v>
      </c>
      <c r="N131" s="109" t="s">
        <v>103</v>
      </c>
    </row>
    <row r="132" spans="1:14" ht="34.5" customHeight="1" x14ac:dyDescent="0.25">
      <c r="A132" s="117"/>
      <c r="B132" s="131"/>
      <c r="C132" s="115"/>
      <c r="D132" s="117"/>
      <c r="E132" s="86">
        <f t="shared" si="63"/>
        <v>165.84</v>
      </c>
      <c r="F132" s="86">
        <v>165.84</v>
      </c>
      <c r="G132" s="86"/>
      <c r="H132" s="86"/>
      <c r="I132" s="86"/>
      <c r="J132" s="86"/>
      <c r="K132" s="86"/>
      <c r="L132" s="86"/>
      <c r="M132" s="27" t="s">
        <v>58</v>
      </c>
      <c r="N132" s="110"/>
    </row>
    <row r="133" spans="1:14" ht="33" customHeight="1" x14ac:dyDescent="0.25">
      <c r="A133" s="111"/>
      <c r="B133" s="107" t="s">
        <v>106</v>
      </c>
      <c r="C133" s="109" t="s">
        <v>55</v>
      </c>
      <c r="D133" s="111" t="s">
        <v>33</v>
      </c>
      <c r="E133" s="86">
        <f t="shared" si="63"/>
        <v>2273.54</v>
      </c>
      <c r="F133" s="90">
        <v>1383.61</v>
      </c>
      <c r="G133" s="86">
        <v>399.93</v>
      </c>
      <c r="H133" s="86"/>
      <c r="I133" s="87">
        <v>490</v>
      </c>
      <c r="J133" s="86"/>
      <c r="K133" s="86"/>
      <c r="L133" s="86"/>
      <c r="M133" s="27" t="s">
        <v>56</v>
      </c>
      <c r="N133" s="109" t="s">
        <v>103</v>
      </c>
    </row>
    <row r="134" spans="1:14" ht="29.25" customHeight="1" x14ac:dyDescent="0.25">
      <c r="A134" s="117"/>
      <c r="B134" s="131"/>
      <c r="C134" s="115"/>
      <c r="D134" s="117"/>
      <c r="E134" s="86">
        <f t="shared" si="63"/>
        <v>744</v>
      </c>
      <c r="F134" s="90">
        <v>744</v>
      </c>
      <c r="G134" s="86"/>
      <c r="H134" s="86"/>
      <c r="I134" s="86"/>
      <c r="J134" s="86"/>
      <c r="K134" s="86"/>
      <c r="L134" s="86"/>
      <c r="M134" s="27" t="s">
        <v>58</v>
      </c>
      <c r="N134" s="115"/>
    </row>
    <row r="135" spans="1:14" ht="25.5" customHeight="1" x14ac:dyDescent="0.25">
      <c r="A135" s="112"/>
      <c r="B135" s="108"/>
      <c r="C135" s="110"/>
      <c r="D135" s="112"/>
      <c r="E135" s="86">
        <f t="shared" si="63"/>
        <v>1039</v>
      </c>
      <c r="F135" s="90"/>
      <c r="G135" s="86">
        <v>1039</v>
      </c>
      <c r="H135" s="86"/>
      <c r="I135" s="86"/>
      <c r="J135" s="86"/>
      <c r="K135" s="86"/>
      <c r="L135" s="86"/>
      <c r="M135" s="27" t="s">
        <v>104</v>
      </c>
      <c r="N135" s="110"/>
    </row>
    <row r="136" spans="1:14" ht="36" customHeight="1" x14ac:dyDescent="0.25">
      <c r="A136" s="111"/>
      <c r="B136" s="107" t="s">
        <v>107</v>
      </c>
      <c r="C136" s="109" t="s">
        <v>55</v>
      </c>
      <c r="D136" s="111" t="s">
        <v>33</v>
      </c>
      <c r="E136" s="86">
        <f t="shared" ref="E136:E163" si="64">SUM(F136:I136)</f>
        <v>397.78</v>
      </c>
      <c r="F136" s="90">
        <v>199.78</v>
      </c>
      <c r="G136" s="86">
        <v>198</v>
      </c>
      <c r="H136" s="86"/>
      <c r="I136" s="86"/>
      <c r="J136" s="86"/>
      <c r="K136" s="86"/>
      <c r="L136" s="86"/>
      <c r="M136" s="27" t="s">
        <v>56</v>
      </c>
      <c r="N136" s="109" t="s">
        <v>103</v>
      </c>
    </row>
    <row r="137" spans="1:14" ht="29.25" customHeight="1" x14ac:dyDescent="0.25">
      <c r="A137" s="117"/>
      <c r="B137" s="131"/>
      <c r="C137" s="115"/>
      <c r="D137" s="117"/>
      <c r="E137" s="86">
        <f t="shared" si="64"/>
        <v>190</v>
      </c>
      <c r="F137" s="90">
        <v>190</v>
      </c>
      <c r="G137" s="86"/>
      <c r="H137" s="86"/>
      <c r="I137" s="86"/>
      <c r="J137" s="86"/>
      <c r="K137" s="86"/>
      <c r="L137" s="86"/>
      <c r="M137" s="27" t="s">
        <v>58</v>
      </c>
      <c r="N137" s="115"/>
    </row>
    <row r="138" spans="1:14" ht="29.25" customHeight="1" x14ac:dyDescent="0.25">
      <c r="A138" s="112"/>
      <c r="B138" s="108"/>
      <c r="C138" s="110"/>
      <c r="D138" s="112"/>
      <c r="E138" s="86">
        <f t="shared" si="64"/>
        <v>99</v>
      </c>
      <c r="F138" s="90"/>
      <c r="G138" s="86">
        <v>99</v>
      </c>
      <c r="H138" s="86"/>
      <c r="I138" s="86"/>
      <c r="J138" s="86"/>
      <c r="K138" s="86"/>
      <c r="L138" s="86"/>
      <c r="M138" s="27" t="s">
        <v>104</v>
      </c>
      <c r="N138" s="110"/>
    </row>
    <row r="139" spans="1:14" ht="29.25" customHeight="1" x14ac:dyDescent="0.25">
      <c r="A139" s="111"/>
      <c r="B139" s="107" t="s">
        <v>89</v>
      </c>
      <c r="C139" s="119" t="s">
        <v>55</v>
      </c>
      <c r="D139" s="111" t="s">
        <v>33</v>
      </c>
      <c r="E139" s="86">
        <f t="shared" si="64"/>
        <v>726</v>
      </c>
      <c r="F139" s="86">
        <v>492</v>
      </c>
      <c r="G139" s="86"/>
      <c r="H139" s="86"/>
      <c r="I139" s="86">
        <v>234</v>
      </c>
      <c r="J139" s="86"/>
      <c r="K139" s="86"/>
      <c r="L139" s="86"/>
      <c r="M139" s="27" t="s">
        <v>56</v>
      </c>
      <c r="N139" s="109" t="s">
        <v>103</v>
      </c>
    </row>
    <row r="140" spans="1:14" ht="29.25" customHeight="1" x14ac:dyDescent="0.25">
      <c r="A140" s="112"/>
      <c r="B140" s="108"/>
      <c r="C140" s="119"/>
      <c r="D140" s="117"/>
      <c r="E140" s="86">
        <f t="shared" si="64"/>
        <v>87.75</v>
      </c>
      <c r="F140" s="86">
        <v>87.75</v>
      </c>
      <c r="G140" s="86"/>
      <c r="H140" s="86"/>
      <c r="I140" s="86"/>
      <c r="J140" s="86"/>
      <c r="K140" s="86"/>
      <c r="L140" s="86"/>
      <c r="M140" s="27" t="s">
        <v>58</v>
      </c>
      <c r="N140" s="110"/>
    </row>
    <row r="141" spans="1:14" ht="29.25" customHeight="1" x14ac:dyDescent="0.25">
      <c r="A141" s="111"/>
      <c r="B141" s="107" t="s">
        <v>108</v>
      </c>
      <c r="C141" s="109" t="s">
        <v>55</v>
      </c>
      <c r="D141" s="111" t="s">
        <v>33</v>
      </c>
      <c r="E141" s="86">
        <f t="shared" si="64"/>
        <v>1448.2</v>
      </c>
      <c r="F141" s="86">
        <v>855.2</v>
      </c>
      <c r="G141" s="86">
        <v>67</v>
      </c>
      <c r="H141" s="86"/>
      <c r="I141" s="86">
        <v>526</v>
      </c>
      <c r="J141" s="86"/>
      <c r="K141" s="86"/>
      <c r="L141" s="86"/>
      <c r="M141" s="27" t="s">
        <v>56</v>
      </c>
      <c r="N141" s="109" t="s">
        <v>103</v>
      </c>
    </row>
    <row r="142" spans="1:14" ht="29.25" customHeight="1" x14ac:dyDescent="0.25">
      <c r="A142" s="117"/>
      <c r="B142" s="131"/>
      <c r="C142" s="115"/>
      <c r="D142" s="117"/>
      <c r="E142" s="86">
        <f t="shared" si="64"/>
        <v>411.95</v>
      </c>
      <c r="F142" s="86">
        <v>411.95</v>
      </c>
      <c r="G142" s="86"/>
      <c r="H142" s="86"/>
      <c r="I142" s="86"/>
      <c r="J142" s="86"/>
      <c r="K142" s="86"/>
      <c r="L142" s="86"/>
      <c r="M142" s="27" t="s">
        <v>58</v>
      </c>
      <c r="N142" s="115"/>
    </row>
    <row r="143" spans="1:14" ht="29.25" customHeight="1" x14ac:dyDescent="0.25">
      <c r="A143" s="112"/>
      <c r="B143" s="108"/>
      <c r="C143" s="110"/>
      <c r="D143" s="112"/>
      <c r="E143" s="86">
        <f t="shared" si="64"/>
        <v>99</v>
      </c>
      <c r="F143" s="86"/>
      <c r="G143" s="86">
        <v>99</v>
      </c>
      <c r="H143" s="86"/>
      <c r="I143" s="86"/>
      <c r="J143" s="86"/>
      <c r="K143" s="86"/>
      <c r="L143" s="86"/>
      <c r="M143" s="27" t="s">
        <v>104</v>
      </c>
      <c r="N143" s="110"/>
    </row>
    <row r="144" spans="1:14" ht="29.25" customHeight="1" x14ac:dyDescent="0.25">
      <c r="A144" s="118"/>
      <c r="B144" s="124" t="s">
        <v>109</v>
      </c>
      <c r="C144" s="109" t="s">
        <v>55</v>
      </c>
      <c r="D144" s="111" t="s">
        <v>33</v>
      </c>
      <c r="E144" s="86">
        <f>SUM(F144:I144)</f>
        <v>1681.6399999999999</v>
      </c>
      <c r="F144" s="90">
        <v>706</v>
      </c>
      <c r="G144" s="87">
        <v>475.64</v>
      </c>
      <c r="H144" s="86"/>
      <c r="I144" s="86">
        <v>500</v>
      </c>
      <c r="J144" s="86"/>
      <c r="K144" s="86"/>
      <c r="L144" s="86"/>
      <c r="M144" s="27" t="s">
        <v>56</v>
      </c>
      <c r="N144" s="109" t="s">
        <v>103</v>
      </c>
    </row>
    <row r="145" spans="1:14" ht="29.25" customHeight="1" x14ac:dyDescent="0.25">
      <c r="A145" s="118"/>
      <c r="B145" s="124"/>
      <c r="C145" s="115"/>
      <c r="D145" s="117"/>
      <c r="E145" s="86">
        <f>SUM(F145:I145)</f>
        <v>99.75</v>
      </c>
      <c r="F145" s="90">
        <v>99.75</v>
      </c>
      <c r="G145" s="87"/>
      <c r="H145" s="86"/>
      <c r="I145" s="86"/>
      <c r="J145" s="86"/>
      <c r="K145" s="86"/>
      <c r="L145" s="86"/>
      <c r="M145" s="27" t="s">
        <v>58</v>
      </c>
      <c r="N145" s="110"/>
    </row>
    <row r="146" spans="1:14" ht="44.25" customHeight="1" x14ac:dyDescent="0.25">
      <c r="A146" s="111"/>
      <c r="B146" s="131" t="s">
        <v>101</v>
      </c>
      <c r="C146" s="119" t="s">
        <v>55</v>
      </c>
      <c r="D146" s="111" t="s">
        <v>33</v>
      </c>
      <c r="E146" s="86">
        <f>SUM(F146:I146)</f>
        <v>2121.35</v>
      </c>
      <c r="F146" s="90">
        <v>1014.25</v>
      </c>
      <c r="G146" s="87">
        <v>1107.0999999999999</v>
      </c>
      <c r="H146" s="86"/>
      <c r="I146" s="86"/>
      <c r="J146" s="86"/>
      <c r="K146" s="86"/>
      <c r="L146" s="86"/>
      <c r="M146" s="27" t="s">
        <v>56</v>
      </c>
      <c r="N146" s="109" t="s">
        <v>103</v>
      </c>
    </row>
    <row r="147" spans="1:14" ht="33.75" customHeight="1" x14ac:dyDescent="0.25">
      <c r="A147" s="112"/>
      <c r="B147" s="108"/>
      <c r="C147" s="119"/>
      <c r="D147" s="117"/>
      <c r="E147" s="86">
        <f>SUM(F147:I147)</f>
        <v>10.34</v>
      </c>
      <c r="F147" s="90">
        <v>10.34</v>
      </c>
      <c r="G147" s="86"/>
      <c r="H147" s="86"/>
      <c r="I147" s="86"/>
      <c r="J147" s="86"/>
      <c r="K147" s="86"/>
      <c r="L147" s="86"/>
      <c r="M147" s="27" t="s">
        <v>58</v>
      </c>
      <c r="N147" s="110"/>
    </row>
    <row r="148" spans="1:14" ht="48.75" customHeight="1" x14ac:dyDescent="0.25">
      <c r="A148" s="111"/>
      <c r="B148" s="107" t="s">
        <v>100</v>
      </c>
      <c r="C148" s="119" t="s">
        <v>55</v>
      </c>
      <c r="D148" s="111" t="s">
        <v>33</v>
      </c>
      <c r="E148" s="86">
        <f t="shared" si="64"/>
        <v>507.29999999999995</v>
      </c>
      <c r="F148" s="90">
        <v>231.4</v>
      </c>
      <c r="G148" s="86"/>
      <c r="H148" s="86"/>
      <c r="I148" s="86">
        <v>275.89999999999998</v>
      </c>
      <c r="J148" s="86"/>
      <c r="K148" s="86"/>
      <c r="L148" s="86"/>
      <c r="M148" s="27" t="s">
        <v>56</v>
      </c>
      <c r="N148" s="109" t="s">
        <v>103</v>
      </c>
    </row>
    <row r="149" spans="1:14" ht="109.5" customHeight="1" x14ac:dyDescent="0.25">
      <c r="A149" s="112"/>
      <c r="B149" s="108"/>
      <c r="C149" s="119"/>
      <c r="D149" s="117"/>
      <c r="E149" s="86">
        <f t="shared" si="64"/>
        <v>67</v>
      </c>
      <c r="F149" s="90">
        <f>134/2</f>
        <v>67</v>
      </c>
      <c r="G149" s="86"/>
      <c r="H149" s="86"/>
      <c r="I149" s="86"/>
      <c r="J149" s="86"/>
      <c r="K149" s="86"/>
      <c r="L149" s="86"/>
      <c r="M149" s="27" t="s">
        <v>58</v>
      </c>
      <c r="N149" s="110"/>
    </row>
    <row r="150" spans="1:14" ht="51" customHeight="1" x14ac:dyDescent="0.25">
      <c r="A150" s="111"/>
      <c r="B150" s="124" t="s">
        <v>145</v>
      </c>
      <c r="C150" s="119" t="s">
        <v>55</v>
      </c>
      <c r="D150" s="111" t="s">
        <v>33</v>
      </c>
      <c r="E150" s="86">
        <f t="shared" si="64"/>
        <v>215.5</v>
      </c>
      <c r="F150" s="90">
        <v>215.5</v>
      </c>
      <c r="G150" s="86"/>
      <c r="H150" s="86"/>
      <c r="I150" s="86"/>
      <c r="J150" s="86"/>
      <c r="K150" s="86"/>
      <c r="L150" s="86"/>
      <c r="M150" s="27" t="s">
        <v>56</v>
      </c>
      <c r="N150" s="109" t="s">
        <v>103</v>
      </c>
    </row>
    <row r="151" spans="1:14" ht="98.25" customHeight="1" x14ac:dyDescent="0.25">
      <c r="A151" s="112"/>
      <c r="B151" s="124"/>
      <c r="C151" s="119"/>
      <c r="D151" s="117"/>
      <c r="E151" s="86">
        <f t="shared" si="64"/>
        <v>2.1800000000000002</v>
      </c>
      <c r="F151" s="90">
        <v>2.1800000000000002</v>
      </c>
      <c r="G151" s="86"/>
      <c r="H151" s="86"/>
      <c r="I151" s="86"/>
      <c r="J151" s="86"/>
      <c r="K151" s="86"/>
      <c r="L151" s="86"/>
      <c r="M151" s="27" t="s">
        <v>58</v>
      </c>
      <c r="N151" s="110"/>
    </row>
    <row r="152" spans="1:14" ht="38.25" customHeight="1" x14ac:dyDescent="0.25">
      <c r="A152" s="111"/>
      <c r="B152" s="124" t="s">
        <v>142</v>
      </c>
      <c r="C152" s="109" t="s">
        <v>55</v>
      </c>
      <c r="D152" s="111" t="s">
        <v>33</v>
      </c>
      <c r="E152" s="86">
        <f>SUM(F152:I152)</f>
        <v>1534.71</v>
      </c>
      <c r="F152" s="86">
        <v>1534.71</v>
      </c>
      <c r="G152" s="86"/>
      <c r="H152" s="86"/>
      <c r="I152" s="86"/>
      <c r="J152" s="86"/>
      <c r="K152" s="86"/>
      <c r="L152" s="86"/>
      <c r="M152" s="27" t="s">
        <v>56</v>
      </c>
      <c r="N152" s="109" t="s">
        <v>103</v>
      </c>
    </row>
    <row r="153" spans="1:14" ht="43.5" customHeight="1" x14ac:dyDescent="0.25">
      <c r="A153" s="112"/>
      <c r="B153" s="124"/>
      <c r="C153" s="110"/>
      <c r="D153" s="117"/>
      <c r="E153" s="86">
        <f>SUM(F153:I153)</f>
        <v>1350</v>
      </c>
      <c r="F153" s="86">
        <f>2700/2</f>
        <v>1350</v>
      </c>
      <c r="G153" s="86"/>
      <c r="H153" s="86"/>
      <c r="I153" s="86"/>
      <c r="J153" s="86"/>
      <c r="K153" s="86"/>
      <c r="L153" s="86"/>
      <c r="M153" s="27" t="s">
        <v>58</v>
      </c>
      <c r="N153" s="110"/>
    </row>
    <row r="154" spans="1:14" ht="29.25" customHeight="1" x14ac:dyDescent="0.25">
      <c r="A154" s="111"/>
      <c r="B154" s="124" t="s">
        <v>143</v>
      </c>
      <c r="C154" s="119" t="s">
        <v>55</v>
      </c>
      <c r="D154" s="111" t="s">
        <v>33</v>
      </c>
      <c r="E154" s="86">
        <f t="shared" si="64"/>
        <v>1392.1299999999999</v>
      </c>
      <c r="F154" s="90">
        <v>535.42999999999995</v>
      </c>
      <c r="G154" s="86">
        <v>450</v>
      </c>
      <c r="H154" s="86"/>
      <c r="I154" s="86">
        <v>406.7</v>
      </c>
      <c r="J154" s="86"/>
      <c r="K154" s="86"/>
      <c r="L154" s="86"/>
      <c r="M154" s="27" t="s">
        <v>56</v>
      </c>
      <c r="N154" s="109" t="s">
        <v>103</v>
      </c>
    </row>
    <row r="155" spans="1:14" ht="96.75" customHeight="1" x14ac:dyDescent="0.25">
      <c r="A155" s="112"/>
      <c r="B155" s="124"/>
      <c r="C155" s="119"/>
      <c r="D155" s="117"/>
      <c r="E155" s="86">
        <f t="shared" si="64"/>
        <v>284.32</v>
      </c>
      <c r="F155" s="90">
        <v>284.32</v>
      </c>
      <c r="G155" s="86"/>
      <c r="H155" s="86"/>
      <c r="I155" s="86"/>
      <c r="J155" s="86"/>
      <c r="K155" s="86"/>
      <c r="L155" s="86"/>
      <c r="M155" s="27" t="s">
        <v>58</v>
      </c>
      <c r="N155" s="110"/>
    </row>
    <row r="156" spans="1:14" ht="29.25" customHeight="1" x14ac:dyDescent="0.25">
      <c r="A156" s="111"/>
      <c r="B156" s="107" t="s">
        <v>110</v>
      </c>
      <c r="C156" s="119" t="s">
        <v>55</v>
      </c>
      <c r="D156" s="111" t="s">
        <v>33</v>
      </c>
      <c r="E156" s="86">
        <f t="shared" si="64"/>
        <v>411.75</v>
      </c>
      <c r="F156" s="90">
        <v>204.6</v>
      </c>
      <c r="G156" s="86">
        <v>71.150000000000006</v>
      </c>
      <c r="H156" s="86"/>
      <c r="I156" s="86">
        <v>136</v>
      </c>
      <c r="J156" s="86"/>
      <c r="K156" s="86"/>
      <c r="L156" s="86"/>
      <c r="M156" s="27" t="s">
        <v>56</v>
      </c>
      <c r="N156" s="109" t="s">
        <v>103</v>
      </c>
    </row>
    <row r="157" spans="1:14" ht="25.5" customHeight="1" x14ac:dyDescent="0.25">
      <c r="A157" s="112"/>
      <c r="B157" s="108"/>
      <c r="C157" s="119"/>
      <c r="D157" s="117"/>
      <c r="E157" s="86">
        <f t="shared" si="64"/>
        <v>140</v>
      </c>
      <c r="F157" s="90">
        <f>280/2</f>
        <v>140</v>
      </c>
      <c r="G157" s="86"/>
      <c r="H157" s="86"/>
      <c r="I157" s="86"/>
      <c r="J157" s="86"/>
      <c r="K157" s="86"/>
      <c r="L157" s="86"/>
      <c r="M157" s="27" t="s">
        <v>58</v>
      </c>
      <c r="N157" s="110"/>
    </row>
    <row r="158" spans="1:14" ht="29.25" customHeight="1" x14ac:dyDescent="0.25">
      <c r="A158" s="111"/>
      <c r="B158" s="107" t="s">
        <v>90</v>
      </c>
      <c r="C158" s="119" t="s">
        <v>55</v>
      </c>
      <c r="D158" s="111" t="s">
        <v>33</v>
      </c>
      <c r="E158" s="86">
        <f t="shared" si="64"/>
        <v>14</v>
      </c>
      <c r="F158" s="90">
        <f>28/2</f>
        <v>14</v>
      </c>
      <c r="G158" s="86"/>
      <c r="H158" s="86"/>
      <c r="I158" s="86"/>
      <c r="J158" s="86"/>
      <c r="K158" s="86"/>
      <c r="L158" s="86"/>
      <c r="M158" s="27" t="s">
        <v>56</v>
      </c>
      <c r="N158" s="109" t="s">
        <v>103</v>
      </c>
    </row>
    <row r="159" spans="1:14" ht="26.25" customHeight="1" x14ac:dyDescent="0.25">
      <c r="A159" s="112"/>
      <c r="B159" s="108"/>
      <c r="C159" s="119"/>
      <c r="D159" s="117"/>
      <c r="E159" s="86">
        <f t="shared" si="64"/>
        <v>40.25</v>
      </c>
      <c r="F159" s="90">
        <v>40.25</v>
      </c>
      <c r="G159" s="86"/>
      <c r="H159" s="86"/>
      <c r="I159" s="86"/>
      <c r="J159" s="86"/>
      <c r="K159" s="86"/>
      <c r="L159" s="86"/>
      <c r="M159" s="27" t="s">
        <v>58</v>
      </c>
      <c r="N159" s="110"/>
    </row>
    <row r="160" spans="1:14" ht="29.25" customHeight="1" x14ac:dyDescent="0.25">
      <c r="A160" s="111"/>
      <c r="B160" s="107" t="s">
        <v>111</v>
      </c>
      <c r="C160" s="109" t="s">
        <v>55</v>
      </c>
      <c r="D160" s="111" t="s">
        <v>33</v>
      </c>
      <c r="E160" s="86">
        <f>SUM(F160:I160)</f>
        <v>373.4</v>
      </c>
      <c r="F160" s="90">
        <v>15</v>
      </c>
      <c r="G160" s="86">
        <v>84</v>
      </c>
      <c r="H160" s="86"/>
      <c r="I160" s="86">
        <v>274.39999999999998</v>
      </c>
      <c r="J160" s="86"/>
      <c r="K160" s="86"/>
      <c r="L160" s="86"/>
      <c r="M160" s="27" t="s">
        <v>56</v>
      </c>
      <c r="N160" s="109" t="s">
        <v>103</v>
      </c>
    </row>
    <row r="161" spans="1:14" ht="25.5" customHeight="1" x14ac:dyDescent="0.25">
      <c r="A161" s="117"/>
      <c r="B161" s="131"/>
      <c r="C161" s="115"/>
      <c r="D161" s="117"/>
      <c r="E161" s="86">
        <f>SUM(F161:I161)</f>
        <v>0</v>
      </c>
      <c r="F161" s="90"/>
      <c r="G161" s="86"/>
      <c r="H161" s="86"/>
      <c r="I161" s="86"/>
      <c r="J161" s="86"/>
      <c r="K161" s="86"/>
      <c r="L161" s="86"/>
      <c r="M161" s="27" t="s">
        <v>58</v>
      </c>
      <c r="N161" s="115"/>
    </row>
    <row r="162" spans="1:14" ht="29.25" customHeight="1" x14ac:dyDescent="0.25">
      <c r="A162" s="111"/>
      <c r="B162" s="107" t="s">
        <v>112</v>
      </c>
      <c r="C162" s="109" t="s">
        <v>55</v>
      </c>
      <c r="D162" s="111" t="s">
        <v>33</v>
      </c>
      <c r="E162" s="86">
        <f t="shared" si="64"/>
        <v>61</v>
      </c>
      <c r="F162" s="86">
        <v>61</v>
      </c>
      <c r="G162" s="86"/>
      <c r="H162" s="86"/>
      <c r="I162" s="86"/>
      <c r="J162" s="86"/>
      <c r="K162" s="86"/>
      <c r="L162" s="86"/>
      <c r="M162" s="27" t="s">
        <v>56</v>
      </c>
      <c r="N162" s="109" t="s">
        <v>103</v>
      </c>
    </row>
    <row r="163" spans="1:14" ht="24" customHeight="1" x14ac:dyDescent="0.25">
      <c r="A163" s="112"/>
      <c r="B163" s="108"/>
      <c r="C163" s="110"/>
      <c r="D163" s="117"/>
      <c r="E163" s="86">
        <f t="shared" si="64"/>
        <v>4</v>
      </c>
      <c r="F163" s="86">
        <v>4</v>
      </c>
      <c r="G163" s="86"/>
      <c r="H163" s="86"/>
      <c r="I163" s="86"/>
      <c r="J163" s="86"/>
      <c r="K163" s="86"/>
      <c r="L163" s="86"/>
      <c r="M163" s="27" t="s">
        <v>58</v>
      </c>
      <c r="N163" s="110"/>
    </row>
    <row r="164" spans="1:14" ht="34.5" customHeight="1" x14ac:dyDescent="0.25">
      <c r="A164" s="69" t="s">
        <v>113</v>
      </c>
      <c r="B164" s="29" t="s">
        <v>189</v>
      </c>
      <c r="C164" s="29"/>
      <c r="D164" s="69"/>
      <c r="E164" s="85">
        <f t="shared" ref="E164:L164" si="65">SUM(E167:E168)</f>
        <v>1319.25</v>
      </c>
      <c r="F164" s="85">
        <f t="shared" si="65"/>
        <v>1319.25</v>
      </c>
      <c r="G164" s="85">
        <f t="shared" si="65"/>
        <v>0</v>
      </c>
      <c r="H164" s="85">
        <f t="shared" si="65"/>
        <v>0</v>
      </c>
      <c r="I164" s="85">
        <f t="shared" si="65"/>
        <v>0</v>
      </c>
      <c r="J164" s="85">
        <f t="shared" ref="J164" si="66">SUM(J167:J168)</f>
        <v>0</v>
      </c>
      <c r="K164" s="85">
        <f t="shared" si="65"/>
        <v>0</v>
      </c>
      <c r="L164" s="85">
        <f t="shared" si="65"/>
        <v>0</v>
      </c>
      <c r="M164" s="109"/>
      <c r="N164" s="109"/>
    </row>
    <row r="165" spans="1:14" ht="20.25" customHeight="1" x14ac:dyDescent="0.25">
      <c r="A165" s="89"/>
      <c r="B165" s="29" t="s">
        <v>56</v>
      </c>
      <c r="C165" s="29"/>
      <c r="D165" s="69"/>
      <c r="E165" s="85">
        <f>E167</f>
        <v>672.45</v>
      </c>
      <c r="F165" s="85">
        <f t="shared" ref="F165:L165" si="67">F167</f>
        <v>672.45</v>
      </c>
      <c r="G165" s="85">
        <f t="shared" si="67"/>
        <v>0</v>
      </c>
      <c r="H165" s="85">
        <f t="shared" si="67"/>
        <v>0</v>
      </c>
      <c r="I165" s="85">
        <f t="shared" si="67"/>
        <v>0</v>
      </c>
      <c r="J165" s="85">
        <f t="shared" ref="J165" si="68">J167</f>
        <v>0</v>
      </c>
      <c r="K165" s="85">
        <f t="shared" si="67"/>
        <v>0</v>
      </c>
      <c r="L165" s="85">
        <f t="shared" si="67"/>
        <v>0</v>
      </c>
      <c r="M165" s="115"/>
      <c r="N165" s="115"/>
    </row>
    <row r="166" spans="1:14" ht="33.75" customHeight="1" x14ac:dyDescent="0.25">
      <c r="A166" s="89"/>
      <c r="B166" s="29" t="s">
        <v>79</v>
      </c>
      <c r="C166" s="29"/>
      <c r="D166" s="69"/>
      <c r="E166" s="85">
        <f>E168</f>
        <v>646.79999999999995</v>
      </c>
      <c r="F166" s="85">
        <f t="shared" ref="F166:L166" si="69">F168</f>
        <v>646.79999999999995</v>
      </c>
      <c r="G166" s="85">
        <f t="shared" si="69"/>
        <v>0</v>
      </c>
      <c r="H166" s="85">
        <f t="shared" si="69"/>
        <v>0</v>
      </c>
      <c r="I166" s="85">
        <f t="shared" si="69"/>
        <v>0</v>
      </c>
      <c r="J166" s="85">
        <f t="shared" ref="J166" si="70">J168</f>
        <v>0</v>
      </c>
      <c r="K166" s="85">
        <f t="shared" si="69"/>
        <v>0</v>
      </c>
      <c r="L166" s="85">
        <f t="shared" si="69"/>
        <v>0</v>
      </c>
      <c r="M166" s="110"/>
      <c r="N166" s="110"/>
    </row>
    <row r="167" spans="1:14" ht="29.25" customHeight="1" x14ac:dyDescent="0.25">
      <c r="A167" s="111"/>
      <c r="B167" s="109" t="s">
        <v>115</v>
      </c>
      <c r="C167" s="119" t="s">
        <v>55</v>
      </c>
      <c r="D167" s="111" t="s">
        <v>33</v>
      </c>
      <c r="E167" s="86">
        <f t="shared" ref="E167:E168" si="71">SUM(F167:I167)</f>
        <v>672.45</v>
      </c>
      <c r="F167" s="86">
        <v>672.45</v>
      </c>
      <c r="G167" s="86"/>
      <c r="H167" s="86"/>
      <c r="I167" s="86"/>
      <c r="J167" s="86"/>
      <c r="K167" s="86"/>
      <c r="L167" s="86"/>
      <c r="M167" s="27" t="s">
        <v>56</v>
      </c>
      <c r="N167" s="109" t="s">
        <v>114</v>
      </c>
    </row>
    <row r="168" spans="1:14" ht="24" customHeight="1" x14ac:dyDescent="0.25">
      <c r="A168" s="112"/>
      <c r="B168" s="110"/>
      <c r="C168" s="119"/>
      <c r="D168" s="117"/>
      <c r="E168" s="86">
        <f t="shared" si="71"/>
        <v>646.79999999999995</v>
      </c>
      <c r="F168" s="86">
        <v>646.79999999999995</v>
      </c>
      <c r="G168" s="86"/>
      <c r="H168" s="86"/>
      <c r="I168" s="86"/>
      <c r="J168" s="86"/>
      <c r="K168" s="86"/>
      <c r="L168" s="86"/>
      <c r="M168" s="27" t="s">
        <v>58</v>
      </c>
      <c r="N168" s="110"/>
    </row>
    <row r="169" spans="1:14" ht="39.75" customHeight="1" x14ac:dyDescent="0.25">
      <c r="A169" s="111"/>
      <c r="B169" s="17" t="s">
        <v>78</v>
      </c>
      <c r="C169" s="109"/>
      <c r="D169" s="111"/>
      <c r="E169" s="91">
        <f t="shared" ref="E169:L169" si="72">E164+E127+E102+E93+E70</f>
        <v>264481.34999999998</v>
      </c>
      <c r="F169" s="91">
        <f t="shared" si="72"/>
        <v>98853</v>
      </c>
      <c r="G169" s="91">
        <f t="shared" si="72"/>
        <v>152558.35</v>
      </c>
      <c r="H169" s="91">
        <f t="shared" si="72"/>
        <v>13450.95</v>
      </c>
      <c r="I169" s="91">
        <f>I164+I127+I102+I93+I70</f>
        <v>13070</v>
      </c>
      <c r="J169" s="91">
        <f>J164+J127+J102+J93+J70</f>
        <v>46888.4</v>
      </c>
      <c r="K169" s="91">
        <f t="shared" si="72"/>
        <v>0</v>
      </c>
      <c r="L169" s="91">
        <f t="shared" si="72"/>
        <v>0</v>
      </c>
      <c r="M169" s="109"/>
      <c r="N169" s="109"/>
    </row>
    <row r="170" spans="1:14" ht="30" customHeight="1" x14ac:dyDescent="0.25">
      <c r="A170" s="117"/>
      <c r="B170" s="29" t="s">
        <v>56</v>
      </c>
      <c r="C170" s="115"/>
      <c r="D170" s="117"/>
      <c r="E170" s="91">
        <f t="shared" ref="E170:L171" si="73">E71+E94+E103+E128+E165</f>
        <v>116214.95000000001</v>
      </c>
      <c r="F170" s="91">
        <f t="shared" si="73"/>
        <v>49426.5</v>
      </c>
      <c r="G170" s="91">
        <f t="shared" si="73"/>
        <v>53718.45</v>
      </c>
      <c r="H170" s="91">
        <f t="shared" si="73"/>
        <v>0</v>
      </c>
      <c r="I170" s="91">
        <f t="shared" si="73"/>
        <v>13070</v>
      </c>
      <c r="J170" s="91">
        <f t="shared" ref="J170" si="74">J71+J94+J103+J128+J165</f>
        <v>0</v>
      </c>
      <c r="K170" s="91">
        <f t="shared" si="73"/>
        <v>0</v>
      </c>
      <c r="L170" s="91">
        <f t="shared" si="73"/>
        <v>0</v>
      </c>
      <c r="M170" s="115"/>
      <c r="N170" s="115"/>
    </row>
    <row r="171" spans="1:14" ht="36" x14ac:dyDescent="0.25">
      <c r="A171" s="112"/>
      <c r="B171" s="29" t="s">
        <v>79</v>
      </c>
      <c r="C171" s="110"/>
      <c r="D171" s="112"/>
      <c r="E171" s="91">
        <f t="shared" si="73"/>
        <v>147029.4</v>
      </c>
      <c r="F171" s="91">
        <f t="shared" si="73"/>
        <v>49426.5</v>
      </c>
      <c r="G171" s="91">
        <f t="shared" si="73"/>
        <v>97602.9</v>
      </c>
      <c r="H171" s="91">
        <f t="shared" si="73"/>
        <v>13450.95</v>
      </c>
      <c r="I171" s="91">
        <f t="shared" si="73"/>
        <v>0</v>
      </c>
      <c r="J171" s="91">
        <f t="shared" ref="J171" si="75">J72+J95+J104+J129+J166</f>
        <v>46888.4</v>
      </c>
      <c r="K171" s="91">
        <f t="shared" si="73"/>
        <v>0</v>
      </c>
      <c r="L171" s="91">
        <f t="shared" si="73"/>
        <v>0</v>
      </c>
      <c r="M171" s="110"/>
      <c r="N171" s="110"/>
    </row>
    <row r="172" spans="1:14" ht="23.25" customHeight="1" x14ac:dyDescent="0.25">
      <c r="A172" s="92"/>
      <c r="B172" s="29" t="s">
        <v>104</v>
      </c>
      <c r="C172" s="24"/>
      <c r="D172" s="92"/>
      <c r="E172" s="91">
        <f>SUM(F172:I172)</f>
        <v>1237</v>
      </c>
      <c r="F172" s="91">
        <f>F130</f>
        <v>0</v>
      </c>
      <c r="G172" s="91">
        <f>G130</f>
        <v>1237</v>
      </c>
      <c r="H172" s="91">
        <f t="shared" ref="H172:L172" si="76">H130</f>
        <v>0</v>
      </c>
      <c r="I172" s="91">
        <f t="shared" si="76"/>
        <v>0</v>
      </c>
      <c r="J172" s="91">
        <f t="shared" ref="J172" si="77">J130</f>
        <v>0</v>
      </c>
      <c r="K172" s="91">
        <f t="shared" si="76"/>
        <v>0</v>
      </c>
      <c r="L172" s="91">
        <f t="shared" si="76"/>
        <v>0</v>
      </c>
      <c r="M172" s="24"/>
      <c r="N172" s="24"/>
    </row>
    <row r="173" spans="1:14" ht="29.25" customHeight="1" x14ac:dyDescent="0.25">
      <c r="A173" s="116" t="s">
        <v>116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</row>
    <row r="174" spans="1:14" ht="29.25" customHeight="1" x14ac:dyDescent="0.25">
      <c r="A174" s="120" t="s">
        <v>117</v>
      </c>
      <c r="B174" s="109" t="s">
        <v>118</v>
      </c>
      <c r="C174" s="109" t="s">
        <v>83</v>
      </c>
      <c r="D174" s="111" t="s">
        <v>84</v>
      </c>
      <c r="E174" s="73">
        <f t="shared" ref="E174:E181" si="78">SUM(F174:I174)</f>
        <v>11240.1</v>
      </c>
      <c r="F174" s="73">
        <v>11240.1</v>
      </c>
      <c r="G174" s="73"/>
      <c r="H174" s="73"/>
      <c r="I174" s="73"/>
      <c r="J174" s="93"/>
      <c r="K174" s="93"/>
      <c r="L174" s="93"/>
      <c r="M174" s="23" t="s">
        <v>56</v>
      </c>
      <c r="N174" s="109" t="s">
        <v>99</v>
      </c>
    </row>
    <row r="175" spans="1:14" ht="29.25" customHeight="1" x14ac:dyDescent="0.25">
      <c r="A175" s="121"/>
      <c r="B175" s="115"/>
      <c r="C175" s="115"/>
      <c r="D175" s="117"/>
      <c r="E175" s="73">
        <f>SUM(F175)</f>
        <v>102102</v>
      </c>
      <c r="F175" s="73">
        <v>102102</v>
      </c>
      <c r="G175" s="73"/>
      <c r="H175" s="87">
        <v>12544.55</v>
      </c>
      <c r="I175" s="87"/>
      <c r="J175" s="87"/>
      <c r="K175" s="87"/>
      <c r="L175" s="87"/>
      <c r="M175" s="27" t="s">
        <v>58</v>
      </c>
      <c r="N175" s="115"/>
    </row>
    <row r="176" spans="1:14" ht="29.25" customHeight="1" x14ac:dyDescent="0.25">
      <c r="A176" s="122"/>
      <c r="B176" s="110"/>
      <c r="C176" s="110"/>
      <c r="D176" s="112"/>
      <c r="E176" s="73">
        <f t="shared" si="78"/>
        <v>119068.4</v>
      </c>
      <c r="F176" s="73">
        <v>119068.4</v>
      </c>
      <c r="G176" s="73"/>
      <c r="H176" s="87"/>
      <c r="I176" s="87"/>
      <c r="J176" s="94"/>
      <c r="K176" s="94"/>
      <c r="L176" s="94"/>
      <c r="M176" s="24" t="s">
        <v>119</v>
      </c>
      <c r="N176" s="110"/>
    </row>
    <row r="177" spans="1:14" ht="29.25" customHeight="1" x14ac:dyDescent="0.25">
      <c r="A177" s="123" t="s">
        <v>120</v>
      </c>
      <c r="B177" s="119" t="s">
        <v>121</v>
      </c>
      <c r="C177" s="119" t="s">
        <v>83</v>
      </c>
      <c r="D177" s="118" t="s">
        <v>33</v>
      </c>
      <c r="E177" s="73">
        <f t="shared" si="78"/>
        <v>12966.6</v>
      </c>
      <c r="F177" s="73">
        <v>5188.6000000000004</v>
      </c>
      <c r="G177" s="73"/>
      <c r="H177" s="87"/>
      <c r="I177" s="87">
        <v>7778</v>
      </c>
      <c r="J177" s="95"/>
      <c r="K177" s="95"/>
      <c r="L177" s="95"/>
      <c r="M177" s="23" t="s">
        <v>56</v>
      </c>
      <c r="N177" s="109" t="s">
        <v>122</v>
      </c>
    </row>
    <row r="178" spans="1:14" ht="29.25" customHeight="1" x14ac:dyDescent="0.25">
      <c r="A178" s="123"/>
      <c r="B178" s="119"/>
      <c r="C178" s="119"/>
      <c r="D178" s="118"/>
      <c r="E178" s="73">
        <f>SUM(F178)</f>
        <v>64630.3</v>
      </c>
      <c r="F178" s="73">
        <v>64630.3</v>
      </c>
      <c r="G178" s="96"/>
      <c r="H178" s="87">
        <v>60984.93</v>
      </c>
      <c r="I178" s="87"/>
      <c r="J178" s="87">
        <v>32030.29</v>
      </c>
      <c r="K178" s="87"/>
      <c r="L178" s="87"/>
      <c r="M178" s="27" t="s">
        <v>58</v>
      </c>
      <c r="N178" s="115"/>
    </row>
    <row r="179" spans="1:14" ht="29.25" customHeight="1" x14ac:dyDescent="0.25">
      <c r="A179" s="123"/>
      <c r="B179" s="119"/>
      <c r="C179" s="119"/>
      <c r="D179" s="118"/>
      <c r="E179" s="73">
        <f t="shared" si="78"/>
        <v>0</v>
      </c>
      <c r="F179" s="73"/>
      <c r="G179" s="96"/>
      <c r="H179" s="96"/>
      <c r="I179" s="73"/>
      <c r="J179" s="97"/>
      <c r="K179" s="97"/>
      <c r="L179" s="97"/>
      <c r="M179" s="24" t="s">
        <v>119</v>
      </c>
      <c r="N179" s="110"/>
    </row>
    <row r="180" spans="1:14" ht="38.25" customHeight="1" x14ac:dyDescent="0.25">
      <c r="A180" s="113" t="s">
        <v>132</v>
      </c>
      <c r="B180" s="109" t="s">
        <v>131</v>
      </c>
      <c r="C180" s="109" t="s">
        <v>126</v>
      </c>
      <c r="D180" s="111" t="s">
        <v>134</v>
      </c>
      <c r="E180" s="73">
        <f t="shared" si="78"/>
        <v>9522</v>
      </c>
      <c r="F180" s="73"/>
      <c r="G180" s="96"/>
      <c r="H180" s="96"/>
      <c r="I180" s="86">
        <v>9522</v>
      </c>
      <c r="J180" s="86"/>
      <c r="K180" s="73"/>
      <c r="L180" s="73"/>
      <c r="M180" s="23" t="s">
        <v>56</v>
      </c>
      <c r="N180" s="30"/>
    </row>
    <row r="181" spans="1:14" ht="39" customHeight="1" x14ac:dyDescent="0.25">
      <c r="A181" s="114"/>
      <c r="B181" s="110"/>
      <c r="C181" s="110"/>
      <c r="D181" s="112"/>
      <c r="E181" s="73">
        <f t="shared" si="78"/>
        <v>0</v>
      </c>
      <c r="F181" s="73"/>
      <c r="G181" s="96"/>
      <c r="H181" s="96"/>
      <c r="I181" s="73"/>
      <c r="J181" s="73"/>
      <c r="K181" s="73"/>
      <c r="L181" s="73"/>
      <c r="M181" s="27" t="s">
        <v>58</v>
      </c>
      <c r="N181" s="30"/>
    </row>
    <row r="182" spans="1:14" ht="29.25" customHeight="1" x14ac:dyDescent="0.25">
      <c r="A182" s="113" t="s">
        <v>133</v>
      </c>
      <c r="B182" s="107" t="s">
        <v>139</v>
      </c>
      <c r="C182" s="109" t="s">
        <v>83</v>
      </c>
      <c r="D182" s="111" t="s">
        <v>84</v>
      </c>
      <c r="E182" s="86">
        <f>SUM(F182:I182)</f>
        <v>3000</v>
      </c>
      <c r="F182" s="86"/>
      <c r="G182" s="87"/>
      <c r="H182" s="87"/>
      <c r="I182" s="86">
        <v>3000</v>
      </c>
      <c r="J182" s="86"/>
      <c r="K182" s="86"/>
      <c r="L182" s="86"/>
      <c r="M182" s="27" t="s">
        <v>56</v>
      </c>
      <c r="N182" s="30"/>
    </row>
    <row r="183" spans="1:14" ht="29.25" customHeight="1" x14ac:dyDescent="0.25">
      <c r="A183" s="114"/>
      <c r="B183" s="108"/>
      <c r="C183" s="110"/>
      <c r="D183" s="112"/>
      <c r="E183" s="86">
        <f t="shared" ref="E183" si="79">SUM(F183:I183)</f>
        <v>0</v>
      </c>
      <c r="F183" s="86"/>
      <c r="G183" s="87"/>
      <c r="H183" s="87"/>
      <c r="I183" s="86"/>
      <c r="J183" s="86"/>
      <c r="K183" s="86"/>
      <c r="L183" s="86"/>
      <c r="M183" s="27" t="s">
        <v>58</v>
      </c>
      <c r="N183" s="30"/>
    </row>
    <row r="184" spans="1:14" ht="29.25" customHeight="1" x14ac:dyDescent="0.25">
      <c r="A184" s="113" t="s">
        <v>135</v>
      </c>
      <c r="B184" s="109" t="s">
        <v>123</v>
      </c>
      <c r="C184" s="109" t="s">
        <v>83</v>
      </c>
      <c r="D184" s="111">
        <v>2012</v>
      </c>
      <c r="E184" s="73">
        <f>SUM(F184:I184)</f>
        <v>514.5</v>
      </c>
      <c r="F184" s="73"/>
      <c r="G184" s="96">
        <v>514.5</v>
      </c>
      <c r="H184" s="96"/>
      <c r="I184" s="73"/>
      <c r="J184" s="93"/>
      <c r="K184" s="93"/>
      <c r="L184" s="93"/>
      <c r="M184" s="23" t="s">
        <v>56</v>
      </c>
      <c r="N184" s="109"/>
    </row>
    <row r="185" spans="1:14" ht="51.75" customHeight="1" x14ac:dyDescent="0.25">
      <c r="A185" s="114"/>
      <c r="B185" s="110"/>
      <c r="C185" s="110"/>
      <c r="D185" s="112"/>
      <c r="E185" s="73">
        <f>SUM(F185:I185)</f>
        <v>0</v>
      </c>
      <c r="F185" s="73"/>
      <c r="G185" s="73"/>
      <c r="H185" s="73"/>
      <c r="I185" s="73"/>
      <c r="J185" s="73"/>
      <c r="K185" s="73"/>
      <c r="L185" s="73"/>
      <c r="M185" s="27" t="s">
        <v>58</v>
      </c>
      <c r="N185" s="110"/>
    </row>
    <row r="186" spans="1:14" ht="37.5" customHeight="1" x14ac:dyDescent="0.25">
      <c r="A186" s="118"/>
      <c r="B186" s="17" t="s">
        <v>78</v>
      </c>
      <c r="C186" s="119"/>
      <c r="D186" s="118"/>
      <c r="E186" s="98">
        <f>SUM(E174:E185)</f>
        <v>323043.90000000002</v>
      </c>
      <c r="F186" s="98">
        <f>SUM(F187:F189)</f>
        <v>302229.40000000002</v>
      </c>
      <c r="G186" s="98">
        <f>SUM(G187:G189)</f>
        <v>514.5</v>
      </c>
      <c r="H186" s="98">
        <f t="shared" ref="H186:I186" si="80">SUM(H187:H189)</f>
        <v>73529.48</v>
      </c>
      <c r="I186" s="98">
        <f t="shared" si="80"/>
        <v>20300</v>
      </c>
      <c r="J186" s="98">
        <f t="shared" ref="J186:L186" si="81">SUM(J187:J189)</f>
        <v>32030.29</v>
      </c>
      <c r="K186" s="98">
        <f t="shared" si="81"/>
        <v>0</v>
      </c>
      <c r="L186" s="98">
        <f t="shared" si="81"/>
        <v>0</v>
      </c>
      <c r="M186" s="119"/>
      <c r="N186" s="119"/>
    </row>
    <row r="187" spans="1:14" ht="24" customHeight="1" x14ac:dyDescent="0.25">
      <c r="A187" s="118"/>
      <c r="B187" s="29" t="s">
        <v>56</v>
      </c>
      <c r="C187" s="119"/>
      <c r="D187" s="118"/>
      <c r="E187" s="98">
        <f t="shared" ref="E187:H187" si="82">E174+E177+E184+E180+E182</f>
        <v>37243.199999999997</v>
      </c>
      <c r="F187" s="98">
        <f t="shared" si="82"/>
        <v>16428.7</v>
      </c>
      <c r="G187" s="98">
        <f t="shared" si="82"/>
        <v>514.5</v>
      </c>
      <c r="H187" s="98">
        <f t="shared" si="82"/>
        <v>0</v>
      </c>
      <c r="I187" s="98">
        <f>I174+I177+I184+I180+I182</f>
        <v>20300</v>
      </c>
      <c r="J187" s="98">
        <f t="shared" ref="J187:L187" si="83">J174+J177+J184+J180+J182</f>
        <v>0</v>
      </c>
      <c r="K187" s="98">
        <f t="shared" si="83"/>
        <v>0</v>
      </c>
      <c r="L187" s="98">
        <f t="shared" si="83"/>
        <v>0</v>
      </c>
      <c r="M187" s="119"/>
      <c r="N187" s="119"/>
    </row>
    <row r="188" spans="1:14" ht="39" customHeight="1" x14ac:dyDescent="0.25">
      <c r="A188" s="118"/>
      <c r="B188" s="29" t="s">
        <v>79</v>
      </c>
      <c r="C188" s="119"/>
      <c r="D188" s="118"/>
      <c r="E188" s="98">
        <f>E175+E178+E181+E185</f>
        <v>166732.29999999999</v>
      </c>
      <c r="F188" s="98">
        <f t="shared" ref="F188:I188" si="84">F175+F178+F181+F185</f>
        <v>166732.29999999999</v>
      </c>
      <c r="G188" s="98">
        <f t="shared" si="84"/>
        <v>0</v>
      </c>
      <c r="H188" s="98">
        <f t="shared" si="84"/>
        <v>73529.48</v>
      </c>
      <c r="I188" s="98">
        <f t="shared" si="84"/>
        <v>0</v>
      </c>
      <c r="J188" s="98">
        <f t="shared" ref="J188:L188" si="85">J175+J178+J181+J185</f>
        <v>32030.29</v>
      </c>
      <c r="K188" s="98">
        <f t="shared" si="85"/>
        <v>0</v>
      </c>
      <c r="L188" s="98">
        <f t="shared" si="85"/>
        <v>0</v>
      </c>
      <c r="M188" s="119"/>
      <c r="N188" s="119"/>
    </row>
    <row r="189" spans="1:14" ht="31.5" customHeight="1" x14ac:dyDescent="0.25">
      <c r="A189" s="118"/>
      <c r="B189" s="17" t="s">
        <v>124</v>
      </c>
      <c r="C189" s="119"/>
      <c r="D189" s="118"/>
      <c r="E189" s="98">
        <f>SUM(F189)</f>
        <v>119068.4</v>
      </c>
      <c r="F189" s="98">
        <f>F176+F179</f>
        <v>119068.4</v>
      </c>
      <c r="G189" s="98">
        <f t="shared" ref="G189:I189" si="86">G176+G179</f>
        <v>0</v>
      </c>
      <c r="H189" s="98">
        <f t="shared" si="86"/>
        <v>0</v>
      </c>
      <c r="I189" s="98">
        <f t="shared" si="86"/>
        <v>0</v>
      </c>
      <c r="J189" s="98">
        <f t="shared" ref="J189:L189" si="87">J176+J179</f>
        <v>0</v>
      </c>
      <c r="K189" s="98">
        <f t="shared" si="87"/>
        <v>0</v>
      </c>
      <c r="L189" s="98">
        <f t="shared" si="87"/>
        <v>0</v>
      </c>
      <c r="M189" s="119"/>
      <c r="N189" s="119"/>
    </row>
    <row r="190" spans="1:14" ht="28.5" customHeight="1" x14ac:dyDescent="0.25">
      <c r="A190" s="125"/>
      <c r="B190" s="29" t="s">
        <v>125</v>
      </c>
      <c r="C190" s="128"/>
      <c r="D190" s="125"/>
      <c r="E190" s="104">
        <f>SUM(E191:E194)</f>
        <v>633563.3899999999</v>
      </c>
      <c r="F190" s="104">
        <f t="shared" ref="F190:H190" si="88">SUM(F191:F194)</f>
        <v>413837.5</v>
      </c>
      <c r="G190" s="104">
        <f>SUM(G191:G194)</f>
        <v>167159.09</v>
      </c>
      <c r="H190" s="104">
        <f t="shared" si="88"/>
        <v>86980.43</v>
      </c>
      <c r="I190" s="104">
        <f>SUM(I191:I194)</f>
        <v>43079.8</v>
      </c>
      <c r="J190" s="104">
        <f t="shared" ref="J190:L190" si="89">SUM(J191:J194)</f>
        <v>78918.69</v>
      </c>
      <c r="K190" s="104">
        <f t="shared" si="89"/>
        <v>4656</v>
      </c>
      <c r="L190" s="104">
        <f t="shared" si="89"/>
        <v>4831</v>
      </c>
      <c r="M190" s="109"/>
      <c r="N190" s="128"/>
    </row>
    <row r="191" spans="1:14" ht="24.75" customHeight="1" x14ac:dyDescent="0.25">
      <c r="A191" s="126"/>
      <c r="B191" s="27" t="s">
        <v>56</v>
      </c>
      <c r="C191" s="129"/>
      <c r="D191" s="126"/>
      <c r="E191" s="98">
        <f>SUM(F191:L191)</f>
        <v>174673.69</v>
      </c>
      <c r="F191" s="99">
        <f>SUM(F45+F67+F170+F187)</f>
        <v>71036.600000000006</v>
      </c>
      <c r="G191" s="99">
        <f t="shared" ref="G191:L191" si="90">SUM(G45+G67+G170+G187)</f>
        <v>60014.09</v>
      </c>
      <c r="H191" s="99">
        <f t="shared" si="90"/>
        <v>0</v>
      </c>
      <c r="I191" s="99">
        <f t="shared" si="90"/>
        <v>36633</v>
      </c>
      <c r="J191" s="99">
        <f t="shared" ref="J191:L192" si="91">SUM(J45+J67+J170+J187)</f>
        <v>0</v>
      </c>
      <c r="K191" s="99">
        <f t="shared" si="90"/>
        <v>3410</v>
      </c>
      <c r="L191" s="99">
        <f t="shared" si="90"/>
        <v>3580</v>
      </c>
      <c r="M191" s="115"/>
      <c r="N191" s="129"/>
    </row>
    <row r="192" spans="1:14" ht="41.25" customHeight="1" x14ac:dyDescent="0.25">
      <c r="A192" s="126"/>
      <c r="B192" s="27" t="s">
        <v>79</v>
      </c>
      <c r="C192" s="129"/>
      <c r="D192" s="126"/>
      <c r="E192" s="100">
        <f>SUM(F192+G192+I192+K192+L192)</f>
        <v>323371.69999999995</v>
      </c>
      <c r="F192" s="101">
        <f>SUM(F46+F68+F171+F188)</f>
        <v>218620.79999999999</v>
      </c>
      <c r="G192" s="101">
        <f>SUM(G46+G68+G171+G188)</f>
        <v>100891.9</v>
      </c>
      <c r="H192" s="99">
        <f t="shared" ref="H192" si="92">SUM(H47+H68+H171+H188)</f>
        <v>86980.43</v>
      </c>
      <c r="I192" s="101">
        <f>SUM(I46+I68+I171+I188)</f>
        <v>1362</v>
      </c>
      <c r="J192" s="101">
        <f t="shared" si="91"/>
        <v>78918.69</v>
      </c>
      <c r="K192" s="101">
        <f t="shared" si="91"/>
        <v>1246</v>
      </c>
      <c r="L192" s="101">
        <f t="shared" si="91"/>
        <v>1251</v>
      </c>
      <c r="M192" s="115"/>
      <c r="N192" s="129"/>
    </row>
    <row r="193" spans="1:14" ht="27" customHeight="1" x14ac:dyDescent="0.25">
      <c r="A193" s="126"/>
      <c r="B193" s="23" t="s">
        <v>104</v>
      </c>
      <c r="C193" s="129"/>
      <c r="D193" s="126"/>
      <c r="E193" s="100">
        <f>SUM(F193:L193)</f>
        <v>16449.599999999999</v>
      </c>
      <c r="F193" s="102">
        <f>SUM(F47+F172)</f>
        <v>5111.7</v>
      </c>
      <c r="G193" s="102">
        <f>SUM(G47+G172)</f>
        <v>6253.1</v>
      </c>
      <c r="H193" s="103">
        <f t="shared" ref="H193" si="93">SUM(H46+H172)</f>
        <v>0</v>
      </c>
      <c r="I193" s="102">
        <f>SUM(I47+I172)</f>
        <v>5084.8</v>
      </c>
      <c r="J193" s="102">
        <f t="shared" ref="J193:L193" si="94">SUM(J47+J172)</f>
        <v>0</v>
      </c>
      <c r="K193" s="102">
        <f t="shared" si="94"/>
        <v>0</v>
      </c>
      <c r="L193" s="102">
        <f t="shared" si="94"/>
        <v>0</v>
      </c>
      <c r="M193" s="115"/>
      <c r="N193" s="129"/>
    </row>
    <row r="194" spans="1:14" ht="39.75" customHeight="1" x14ac:dyDescent="0.25">
      <c r="A194" s="127"/>
      <c r="B194" s="27" t="s">
        <v>124</v>
      </c>
      <c r="C194" s="130"/>
      <c r="D194" s="127"/>
      <c r="E194" s="98">
        <f t="shared" ref="E194" si="95">SUM(F194:L194)</f>
        <v>119068.4</v>
      </c>
      <c r="F194" s="99">
        <f>F189</f>
        <v>119068.4</v>
      </c>
      <c r="G194" s="99">
        <f t="shared" ref="G194:L194" si="96">G189</f>
        <v>0</v>
      </c>
      <c r="H194" s="99">
        <f t="shared" si="96"/>
        <v>0</v>
      </c>
      <c r="I194" s="99">
        <f t="shared" si="96"/>
        <v>0</v>
      </c>
      <c r="J194" s="99">
        <f t="shared" ref="J194" si="97">J189</f>
        <v>0</v>
      </c>
      <c r="K194" s="99">
        <f t="shared" si="96"/>
        <v>0</v>
      </c>
      <c r="L194" s="99">
        <f t="shared" si="96"/>
        <v>0</v>
      </c>
      <c r="M194" s="110"/>
      <c r="N194" s="130"/>
    </row>
    <row r="197" spans="1:14" x14ac:dyDescent="0.25">
      <c r="E197" s="22"/>
    </row>
  </sheetData>
  <mergeCells count="306">
    <mergeCell ref="B180:B181"/>
    <mergeCell ref="A180:A181"/>
    <mergeCell ref="C180:C181"/>
    <mergeCell ref="D180:D181"/>
    <mergeCell ref="A3:N3"/>
    <mergeCell ref="A4:A5"/>
    <mergeCell ref="B4:B5"/>
    <mergeCell ref="C4:C5"/>
    <mergeCell ref="D4:D5"/>
    <mergeCell ref="E4:L4"/>
    <mergeCell ref="M4:M5"/>
    <mergeCell ref="N4:N5"/>
    <mergeCell ref="A6:N6"/>
    <mergeCell ref="A7:N7"/>
    <mergeCell ref="B8:N8"/>
    <mergeCell ref="B13:N13"/>
    <mergeCell ref="A17:N17"/>
    <mergeCell ref="A18:A19"/>
    <mergeCell ref="B18:B19"/>
    <mergeCell ref="C18:C19"/>
    <mergeCell ref="D18:D19"/>
    <mergeCell ref="N18:N19"/>
    <mergeCell ref="B27:N27"/>
    <mergeCell ref="B31:N31"/>
    <mergeCell ref="B38:N38"/>
    <mergeCell ref="C41:N41"/>
    <mergeCell ref="A52:A53"/>
    <mergeCell ref="B52:B53"/>
    <mergeCell ref="C52:C53"/>
    <mergeCell ref="D52:D53"/>
    <mergeCell ref="A54:A55"/>
    <mergeCell ref="B54:B55"/>
    <mergeCell ref="C54:C55"/>
    <mergeCell ref="D54:D55"/>
    <mergeCell ref="A50:A51"/>
    <mergeCell ref="B50:B51"/>
    <mergeCell ref="C50:C51"/>
    <mergeCell ref="D50:D51"/>
    <mergeCell ref="A48:N48"/>
    <mergeCell ref="N50:N51"/>
    <mergeCell ref="N52:N53"/>
    <mergeCell ref="N54:N55"/>
    <mergeCell ref="A59:A60"/>
    <mergeCell ref="B59:B60"/>
    <mergeCell ref="C59:C60"/>
    <mergeCell ref="D59:D60"/>
    <mergeCell ref="A61:A62"/>
    <mergeCell ref="B61:B62"/>
    <mergeCell ref="C61:C62"/>
    <mergeCell ref="D61:D62"/>
    <mergeCell ref="A56:A57"/>
    <mergeCell ref="B56:B57"/>
    <mergeCell ref="C56:C57"/>
    <mergeCell ref="D56:D57"/>
    <mergeCell ref="A70:A72"/>
    <mergeCell ref="N70:N72"/>
    <mergeCell ref="A66:A68"/>
    <mergeCell ref="C66:C68"/>
    <mergeCell ref="D66:D68"/>
    <mergeCell ref="N66:N68"/>
    <mergeCell ref="A63:A64"/>
    <mergeCell ref="B63:B64"/>
    <mergeCell ref="C63:C64"/>
    <mergeCell ref="D63:D64"/>
    <mergeCell ref="M66:M68"/>
    <mergeCell ref="A69:N69"/>
    <mergeCell ref="M70:M72"/>
    <mergeCell ref="A77:A78"/>
    <mergeCell ref="B77:B78"/>
    <mergeCell ref="C77:C78"/>
    <mergeCell ref="D77:D78"/>
    <mergeCell ref="A73:A74"/>
    <mergeCell ref="B73:B74"/>
    <mergeCell ref="C73:C74"/>
    <mergeCell ref="D73:D74"/>
    <mergeCell ref="B75:B76"/>
    <mergeCell ref="C75:C76"/>
    <mergeCell ref="D75:D76"/>
    <mergeCell ref="A83:A84"/>
    <mergeCell ref="B83:B84"/>
    <mergeCell ref="C83:C84"/>
    <mergeCell ref="D83:D84"/>
    <mergeCell ref="A79:A80"/>
    <mergeCell ref="B79:B80"/>
    <mergeCell ref="C79:C80"/>
    <mergeCell ref="D79:D80"/>
    <mergeCell ref="A81:A82"/>
    <mergeCell ref="B81:B82"/>
    <mergeCell ref="C81:C82"/>
    <mergeCell ref="D81:D82"/>
    <mergeCell ref="A91:A92"/>
    <mergeCell ref="B91:B92"/>
    <mergeCell ref="C91:C92"/>
    <mergeCell ref="D91:D92"/>
    <mergeCell ref="N93:N95"/>
    <mergeCell ref="A85:A86"/>
    <mergeCell ref="B85:B86"/>
    <mergeCell ref="C85:C86"/>
    <mergeCell ref="D85:D86"/>
    <mergeCell ref="A87:A88"/>
    <mergeCell ref="B87:B88"/>
    <mergeCell ref="C87:C88"/>
    <mergeCell ref="D87:D88"/>
    <mergeCell ref="B89:B90"/>
    <mergeCell ref="C89:C90"/>
    <mergeCell ref="D89:D90"/>
    <mergeCell ref="A98:A99"/>
    <mergeCell ref="B98:B99"/>
    <mergeCell ref="C98:C99"/>
    <mergeCell ref="D98:D99"/>
    <mergeCell ref="B100:B101"/>
    <mergeCell ref="C100:C101"/>
    <mergeCell ref="D100:D101"/>
    <mergeCell ref="A96:A97"/>
    <mergeCell ref="B96:B97"/>
    <mergeCell ref="C96:C97"/>
    <mergeCell ref="D96:D97"/>
    <mergeCell ref="A107:A108"/>
    <mergeCell ref="B107:B108"/>
    <mergeCell ref="C107:C108"/>
    <mergeCell ref="D107:D108"/>
    <mergeCell ref="A109:A110"/>
    <mergeCell ref="B109:B110"/>
    <mergeCell ref="C109:C110"/>
    <mergeCell ref="D109:D110"/>
    <mergeCell ref="A105:A106"/>
    <mergeCell ref="B105:B106"/>
    <mergeCell ref="C105:C106"/>
    <mergeCell ref="D105:D106"/>
    <mergeCell ref="A115:A116"/>
    <mergeCell ref="B115:B116"/>
    <mergeCell ref="C115:C116"/>
    <mergeCell ref="D115:D116"/>
    <mergeCell ref="A117:A118"/>
    <mergeCell ref="B117:B118"/>
    <mergeCell ref="C117:C118"/>
    <mergeCell ref="D117:D118"/>
    <mergeCell ref="A111:A112"/>
    <mergeCell ref="B111:B112"/>
    <mergeCell ref="C111:C112"/>
    <mergeCell ref="D111:D112"/>
    <mergeCell ref="A113:A114"/>
    <mergeCell ref="B113:B114"/>
    <mergeCell ref="C113:C114"/>
    <mergeCell ref="D113:D114"/>
    <mergeCell ref="A123:A124"/>
    <mergeCell ref="B123:B124"/>
    <mergeCell ref="C123:C124"/>
    <mergeCell ref="D123:D124"/>
    <mergeCell ref="A119:A120"/>
    <mergeCell ref="B119:B120"/>
    <mergeCell ref="C119:C120"/>
    <mergeCell ref="D119:D120"/>
    <mergeCell ref="A121:A122"/>
    <mergeCell ref="B121:B122"/>
    <mergeCell ref="C121:C122"/>
    <mergeCell ref="D121:D122"/>
    <mergeCell ref="A125:A126"/>
    <mergeCell ref="B125:B126"/>
    <mergeCell ref="C125:C126"/>
    <mergeCell ref="D125:D126"/>
    <mergeCell ref="B133:B135"/>
    <mergeCell ref="C133:C135"/>
    <mergeCell ref="D133:D135"/>
    <mergeCell ref="B136:B138"/>
    <mergeCell ref="C136:C138"/>
    <mergeCell ref="D136:D138"/>
    <mergeCell ref="A131:A132"/>
    <mergeCell ref="B131:B132"/>
    <mergeCell ref="C131:C132"/>
    <mergeCell ref="D131:D132"/>
    <mergeCell ref="A136:A138"/>
    <mergeCell ref="A133:A135"/>
    <mergeCell ref="A150:A151"/>
    <mergeCell ref="B150:B151"/>
    <mergeCell ref="C150:C151"/>
    <mergeCell ref="D150:D151"/>
    <mergeCell ref="A148:A149"/>
    <mergeCell ref="B148:B149"/>
    <mergeCell ref="C148:C149"/>
    <mergeCell ref="D148:D149"/>
    <mergeCell ref="B141:B143"/>
    <mergeCell ref="A141:A143"/>
    <mergeCell ref="C141:C143"/>
    <mergeCell ref="D141:D143"/>
    <mergeCell ref="A144:A145"/>
    <mergeCell ref="B144:B145"/>
    <mergeCell ref="C144:C145"/>
    <mergeCell ref="D144:D145"/>
    <mergeCell ref="A146:A147"/>
    <mergeCell ref="B146:B147"/>
    <mergeCell ref="C146:C147"/>
    <mergeCell ref="D146:D147"/>
    <mergeCell ref="A162:A163"/>
    <mergeCell ref="B162:B163"/>
    <mergeCell ref="C162:C163"/>
    <mergeCell ref="D162:D163"/>
    <mergeCell ref="A156:A157"/>
    <mergeCell ref="B156:B157"/>
    <mergeCell ref="C156:C157"/>
    <mergeCell ref="D156:D157"/>
    <mergeCell ref="A158:A159"/>
    <mergeCell ref="B158:B159"/>
    <mergeCell ref="C158:C159"/>
    <mergeCell ref="D158:D159"/>
    <mergeCell ref="A160:A161"/>
    <mergeCell ref="B160:B161"/>
    <mergeCell ref="C160:C161"/>
    <mergeCell ref="D160:D161"/>
    <mergeCell ref="N56:N57"/>
    <mergeCell ref="N59:N60"/>
    <mergeCell ref="N61:N62"/>
    <mergeCell ref="N63:N64"/>
    <mergeCell ref="A190:A194"/>
    <mergeCell ref="C190:C194"/>
    <mergeCell ref="D190:D194"/>
    <mergeCell ref="N190:N194"/>
    <mergeCell ref="D177:D179"/>
    <mergeCell ref="A169:A171"/>
    <mergeCell ref="C169:C171"/>
    <mergeCell ref="D169:D171"/>
    <mergeCell ref="N169:N171"/>
    <mergeCell ref="A167:A168"/>
    <mergeCell ref="B167:B168"/>
    <mergeCell ref="C167:C168"/>
    <mergeCell ref="N98:N99"/>
    <mergeCell ref="N100:N101"/>
    <mergeCell ref="N105:N106"/>
    <mergeCell ref="N107:N108"/>
    <mergeCell ref="N87:N88"/>
    <mergeCell ref="N91:N92"/>
    <mergeCell ref="M93:M95"/>
    <mergeCell ref="N96:N97"/>
    <mergeCell ref="N73:N74"/>
    <mergeCell ref="N77:N78"/>
    <mergeCell ref="N79:N80"/>
    <mergeCell ref="N81:N84"/>
    <mergeCell ref="N85:N86"/>
    <mergeCell ref="N121:N122"/>
    <mergeCell ref="N123:N124"/>
    <mergeCell ref="N125:N126"/>
    <mergeCell ref="N109:N110"/>
    <mergeCell ref="N111:N112"/>
    <mergeCell ref="N113:N114"/>
    <mergeCell ref="N115:N116"/>
    <mergeCell ref="N117:N118"/>
    <mergeCell ref="N119:N120"/>
    <mergeCell ref="A152:A153"/>
    <mergeCell ref="B152:B153"/>
    <mergeCell ref="C152:C153"/>
    <mergeCell ref="D152:D153"/>
    <mergeCell ref="A154:A155"/>
    <mergeCell ref="B154:B155"/>
    <mergeCell ref="N127:N129"/>
    <mergeCell ref="N144:N145"/>
    <mergeCell ref="N146:N147"/>
    <mergeCell ref="N148:N149"/>
    <mergeCell ref="N150:N151"/>
    <mergeCell ref="N131:N132"/>
    <mergeCell ref="N133:N135"/>
    <mergeCell ref="N136:N138"/>
    <mergeCell ref="N139:N140"/>
    <mergeCell ref="N141:N143"/>
    <mergeCell ref="N152:N153"/>
    <mergeCell ref="N154:N155"/>
    <mergeCell ref="C154:C155"/>
    <mergeCell ref="D154:D155"/>
    <mergeCell ref="A139:A140"/>
    <mergeCell ref="B139:B140"/>
    <mergeCell ref="C139:C140"/>
    <mergeCell ref="D139:D140"/>
    <mergeCell ref="C177:C179"/>
    <mergeCell ref="N156:N157"/>
    <mergeCell ref="N158:N159"/>
    <mergeCell ref="N160:N161"/>
    <mergeCell ref="N162:N163"/>
    <mergeCell ref="N177:N179"/>
    <mergeCell ref="N184:N185"/>
    <mergeCell ref="M186:M189"/>
    <mergeCell ref="N186:N189"/>
    <mergeCell ref="N164:N166"/>
    <mergeCell ref="M164:M166"/>
    <mergeCell ref="L1:N2"/>
    <mergeCell ref="B182:B183"/>
    <mergeCell ref="C182:C183"/>
    <mergeCell ref="D182:D183"/>
    <mergeCell ref="A182:A183"/>
    <mergeCell ref="M190:M194"/>
    <mergeCell ref="N167:N168"/>
    <mergeCell ref="M169:M171"/>
    <mergeCell ref="A173:N173"/>
    <mergeCell ref="N174:N176"/>
    <mergeCell ref="D167:D168"/>
    <mergeCell ref="A186:A189"/>
    <mergeCell ref="C186:C189"/>
    <mergeCell ref="D186:D189"/>
    <mergeCell ref="A184:A185"/>
    <mergeCell ref="B184:B185"/>
    <mergeCell ref="C184:C185"/>
    <mergeCell ref="D184:D185"/>
    <mergeCell ref="A174:A176"/>
    <mergeCell ref="B174:B176"/>
    <mergeCell ref="C174:C176"/>
    <mergeCell ref="D174:D176"/>
    <mergeCell ref="A177:A179"/>
    <mergeCell ref="B177:B179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Изменения на 2013 год (2)</vt:lpstr>
      <vt:lpstr>'Изменения на 2013 год (2)'!Заголовки_для_печати</vt:lpstr>
      <vt:lpstr>'Изменения на 2013 год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Сахиуллина Рафина Курбангалеевна</cp:lastModifiedBy>
  <cp:lastPrinted>2013-05-23T08:30:28Z</cp:lastPrinted>
  <dcterms:created xsi:type="dcterms:W3CDTF">2012-10-14T10:17:27Z</dcterms:created>
  <dcterms:modified xsi:type="dcterms:W3CDTF">2013-05-27T09:50:53Z</dcterms:modified>
</cp:coreProperties>
</file>